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ianco\Desktop\"/>
    </mc:Choice>
  </mc:AlternateContent>
  <xr:revisionPtr revIDLastSave="0" documentId="13_ncr:1_{62E52087-169B-4019-B87F-FFD8C906513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structions" sheetId="5" r:id="rId1"/>
    <sheet name="Profit &amp; Loss" sheetId="1" r:id="rId2"/>
    <sheet name="Cashflow" sheetId="2" r:id="rId3"/>
    <sheet name="Standing Assumptions" sheetId="3" r:id="rId4"/>
    <sheet name="Workings" sheetId="4" state="hidden" r:id="rId5"/>
  </sheets>
  <externalReferences>
    <externalReference r:id="rId6"/>
  </externalReferences>
  <definedNames>
    <definedName name="category">[1]Days!$E$1:$E$13</definedName>
  </definedNames>
  <calcPr calcId="191029" concurrentCalc="0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" l="1"/>
  <c r="D12" i="2"/>
  <c r="E12" i="2"/>
  <c r="F12" i="2"/>
  <c r="G12" i="2"/>
  <c r="H12" i="2"/>
  <c r="I12" i="2"/>
  <c r="J12" i="2"/>
  <c r="K12" i="2"/>
  <c r="L12" i="2"/>
  <c r="M12" i="2"/>
  <c r="B12" i="2"/>
  <c r="D26" i="2"/>
  <c r="E26" i="2"/>
  <c r="F26" i="2"/>
  <c r="G26" i="2"/>
  <c r="H26" i="2"/>
  <c r="I26" i="2"/>
  <c r="J26" i="2"/>
  <c r="K26" i="2"/>
  <c r="L26" i="2"/>
  <c r="M26" i="2"/>
  <c r="C26" i="2"/>
  <c r="C14" i="2"/>
  <c r="D14" i="2"/>
  <c r="E14" i="2"/>
  <c r="F14" i="2"/>
  <c r="G14" i="2"/>
  <c r="H14" i="2"/>
  <c r="I14" i="2"/>
  <c r="J14" i="2"/>
  <c r="K14" i="2"/>
  <c r="L14" i="2"/>
  <c r="M14" i="2"/>
  <c r="B14" i="2"/>
  <c r="B26" i="2"/>
  <c r="D11" i="4"/>
  <c r="E11" i="4"/>
  <c r="F11" i="4"/>
  <c r="G11" i="4"/>
  <c r="H11" i="4"/>
  <c r="I11" i="4"/>
  <c r="J11" i="4"/>
  <c r="K11" i="4"/>
  <c r="L11" i="4"/>
  <c r="M11" i="4"/>
  <c r="N11" i="4"/>
  <c r="D12" i="4"/>
  <c r="E12" i="4"/>
  <c r="F12" i="4"/>
  <c r="G12" i="4"/>
  <c r="H12" i="4"/>
  <c r="I12" i="4"/>
  <c r="J12" i="4"/>
  <c r="K12" i="4"/>
  <c r="L12" i="4"/>
  <c r="M12" i="4"/>
  <c r="N12" i="4"/>
  <c r="D13" i="4"/>
  <c r="E13" i="4"/>
  <c r="F13" i="4"/>
  <c r="G13" i="4"/>
  <c r="H13" i="4"/>
  <c r="I13" i="4"/>
  <c r="J13" i="4"/>
  <c r="K13" i="4"/>
  <c r="L13" i="4"/>
  <c r="M13" i="4"/>
  <c r="N13" i="4"/>
  <c r="D14" i="4"/>
  <c r="E14" i="4"/>
  <c r="F14" i="4"/>
  <c r="G14" i="4"/>
  <c r="H14" i="4"/>
  <c r="I14" i="4"/>
  <c r="J14" i="4"/>
  <c r="K14" i="4"/>
  <c r="L14" i="4"/>
  <c r="M14" i="4"/>
  <c r="N14" i="4"/>
  <c r="D15" i="4"/>
  <c r="E15" i="4"/>
  <c r="F15" i="4"/>
  <c r="G15" i="4"/>
  <c r="H15" i="4"/>
  <c r="I15" i="4"/>
  <c r="J15" i="4"/>
  <c r="K15" i="4"/>
  <c r="L15" i="4"/>
  <c r="M15" i="4"/>
  <c r="N15" i="4"/>
  <c r="D16" i="4"/>
  <c r="E16" i="4"/>
  <c r="F16" i="4"/>
  <c r="G16" i="4"/>
  <c r="H16" i="4"/>
  <c r="I16" i="4"/>
  <c r="J16" i="4"/>
  <c r="K16" i="4"/>
  <c r="L16" i="4"/>
  <c r="M16" i="4"/>
  <c r="N16" i="4"/>
  <c r="D17" i="4"/>
  <c r="E17" i="4"/>
  <c r="F17" i="4"/>
  <c r="G17" i="4"/>
  <c r="H17" i="4"/>
  <c r="I17" i="4"/>
  <c r="J17" i="4"/>
  <c r="K17" i="4"/>
  <c r="L17" i="4"/>
  <c r="M17" i="4"/>
  <c r="N17" i="4"/>
  <c r="D19" i="4"/>
  <c r="E19" i="4"/>
  <c r="F19" i="4"/>
  <c r="G19" i="4"/>
  <c r="H19" i="4"/>
  <c r="I19" i="4"/>
  <c r="J19" i="4"/>
  <c r="K19" i="4"/>
  <c r="L19" i="4"/>
  <c r="M19" i="4"/>
  <c r="N19" i="4"/>
  <c r="C12" i="4"/>
  <c r="C13" i="4"/>
  <c r="C14" i="4"/>
  <c r="C15" i="4"/>
  <c r="C16" i="4"/>
  <c r="C17" i="4"/>
  <c r="C19" i="4"/>
  <c r="C11" i="4"/>
  <c r="C8" i="4"/>
  <c r="D8" i="4"/>
  <c r="E8" i="4"/>
  <c r="F8" i="4"/>
  <c r="G8" i="4"/>
  <c r="H8" i="4"/>
  <c r="I8" i="4"/>
  <c r="J8" i="4"/>
  <c r="K8" i="4"/>
  <c r="L8" i="4"/>
  <c r="M8" i="4"/>
  <c r="N8" i="4"/>
  <c r="C9" i="4"/>
  <c r="D9" i="4"/>
  <c r="E9" i="4"/>
  <c r="F9" i="4"/>
  <c r="G9" i="4"/>
  <c r="H9" i="4"/>
  <c r="I9" i="4"/>
  <c r="J9" i="4"/>
  <c r="K9" i="4"/>
  <c r="L9" i="4"/>
  <c r="M9" i="4"/>
  <c r="N9" i="4"/>
  <c r="D7" i="4"/>
  <c r="E7" i="4"/>
  <c r="F7" i="4"/>
  <c r="G7" i="4"/>
  <c r="H7" i="4"/>
  <c r="I7" i="4"/>
  <c r="J7" i="4"/>
  <c r="K7" i="4"/>
  <c r="L7" i="4"/>
  <c r="M7" i="4"/>
  <c r="N7" i="4"/>
  <c r="C7" i="4"/>
  <c r="N14" i="2"/>
  <c r="N12" i="2"/>
  <c r="C24" i="4"/>
  <c r="D5" i="4"/>
  <c r="D22" i="4"/>
  <c r="E5" i="4"/>
  <c r="E22" i="4"/>
  <c r="F5" i="4"/>
  <c r="F22" i="4"/>
  <c r="G5" i="4"/>
  <c r="G22" i="4"/>
  <c r="H5" i="4"/>
  <c r="H22" i="4"/>
  <c r="I5" i="4"/>
  <c r="I22" i="4"/>
  <c r="J5" i="4"/>
  <c r="J22" i="4"/>
  <c r="K5" i="4"/>
  <c r="K22" i="4"/>
  <c r="L5" i="4"/>
  <c r="L22" i="4"/>
  <c r="M5" i="4"/>
  <c r="M22" i="4"/>
  <c r="N5" i="4"/>
  <c r="N22" i="4"/>
  <c r="C5" i="4"/>
  <c r="C22" i="4"/>
  <c r="D3" i="4"/>
  <c r="D35" i="4"/>
  <c r="E3" i="4"/>
  <c r="E35" i="4"/>
  <c r="F3" i="4"/>
  <c r="F35" i="4"/>
  <c r="G3" i="4"/>
  <c r="G35" i="4"/>
  <c r="H3" i="4"/>
  <c r="H35" i="4"/>
  <c r="I3" i="4"/>
  <c r="I35" i="4"/>
  <c r="J3" i="4"/>
  <c r="J35" i="4"/>
  <c r="K3" i="4"/>
  <c r="K35" i="4"/>
  <c r="L3" i="4"/>
  <c r="L35" i="4"/>
  <c r="M3" i="4"/>
  <c r="M35" i="4"/>
  <c r="N3" i="4"/>
  <c r="N35" i="4"/>
  <c r="C3" i="4"/>
  <c r="C35" i="4"/>
  <c r="A17" i="3"/>
  <c r="B11" i="4"/>
  <c r="B41" i="4"/>
  <c r="A18" i="3"/>
  <c r="B12" i="4"/>
  <c r="B42" i="4"/>
  <c r="A19" i="3"/>
  <c r="B13" i="4"/>
  <c r="B43" i="4"/>
  <c r="A20" i="3"/>
  <c r="B14" i="4"/>
  <c r="B44" i="4"/>
  <c r="A21" i="3"/>
  <c r="B15" i="4"/>
  <c r="B45" i="4"/>
  <c r="A22" i="3"/>
  <c r="B16" i="4"/>
  <c r="B46" i="4"/>
  <c r="A23" i="3"/>
  <c r="B17" i="4"/>
  <c r="B47" i="4"/>
  <c r="A24" i="3"/>
  <c r="B18" i="4"/>
  <c r="B48" i="4"/>
  <c r="A25" i="3"/>
  <c r="B19" i="4"/>
  <c r="B49" i="4"/>
  <c r="A16" i="3"/>
  <c r="B10" i="4"/>
  <c r="B40" i="4"/>
  <c r="A14" i="3"/>
  <c r="B8" i="4"/>
  <c r="B38" i="4"/>
  <c r="A15" i="3"/>
  <c r="B9" i="4"/>
  <c r="B39" i="4"/>
  <c r="A13" i="3"/>
  <c r="B7" i="4"/>
  <c r="B37" i="4"/>
  <c r="N24" i="2"/>
  <c r="N26" i="2"/>
  <c r="N27" i="2"/>
  <c r="A15" i="2"/>
  <c r="A16" i="2"/>
  <c r="A17" i="2"/>
  <c r="A18" i="2"/>
  <c r="A19" i="2"/>
  <c r="A20" i="2"/>
  <c r="A21" i="2"/>
  <c r="A22" i="2"/>
  <c r="A23" i="2"/>
  <c r="A14" i="2"/>
  <c r="A12" i="2"/>
  <c r="A13" i="2"/>
  <c r="A11" i="2"/>
  <c r="M43" i="4"/>
  <c r="L17" i="2"/>
  <c r="M47" i="4"/>
  <c r="L21" i="2"/>
  <c r="M41" i="4"/>
  <c r="L15" i="2"/>
  <c r="M42" i="4"/>
  <c r="L16" i="2"/>
  <c r="M46" i="4"/>
  <c r="L20" i="2"/>
  <c r="M36" i="4"/>
  <c r="N37" i="4"/>
  <c r="M11" i="2"/>
  <c r="M45" i="4"/>
  <c r="L19" i="2"/>
  <c r="M49" i="4"/>
  <c r="L23" i="2"/>
  <c r="M39" i="4"/>
  <c r="L13" i="2"/>
  <c r="M44" i="4"/>
  <c r="L18" i="2"/>
  <c r="M48" i="4"/>
  <c r="L22" i="2"/>
  <c r="I43" i="4"/>
  <c r="H17" i="2"/>
  <c r="I47" i="4"/>
  <c r="H21" i="2"/>
  <c r="I41" i="4"/>
  <c r="H15" i="2"/>
  <c r="I42" i="4"/>
  <c r="H16" i="2"/>
  <c r="I46" i="4"/>
  <c r="H20" i="2"/>
  <c r="I36" i="4"/>
  <c r="J37" i="4"/>
  <c r="I11" i="2"/>
  <c r="I45" i="4"/>
  <c r="H19" i="2"/>
  <c r="I49" i="4"/>
  <c r="H23" i="2"/>
  <c r="I39" i="4"/>
  <c r="H13" i="2"/>
  <c r="I44" i="4"/>
  <c r="H18" i="2"/>
  <c r="I48" i="4"/>
  <c r="H22" i="2"/>
  <c r="E43" i="4"/>
  <c r="D17" i="2"/>
  <c r="E47" i="4"/>
  <c r="D21" i="2"/>
  <c r="E41" i="4"/>
  <c r="E42" i="4"/>
  <c r="D16" i="2"/>
  <c r="E46" i="4"/>
  <c r="D20" i="2"/>
  <c r="E36" i="4"/>
  <c r="F37" i="4"/>
  <c r="E11" i="2"/>
  <c r="E45" i="4"/>
  <c r="D19" i="2"/>
  <c r="E49" i="4"/>
  <c r="D23" i="2"/>
  <c r="E39" i="4"/>
  <c r="D13" i="2"/>
  <c r="E44" i="4"/>
  <c r="D18" i="2"/>
  <c r="E48" i="4"/>
  <c r="D22" i="2"/>
  <c r="C36" i="4"/>
  <c r="B7" i="2"/>
  <c r="B9" i="2"/>
  <c r="D42" i="4"/>
  <c r="C16" i="2"/>
  <c r="D46" i="4"/>
  <c r="C20" i="2"/>
  <c r="C44" i="4"/>
  <c r="B18" i="2"/>
  <c r="C48" i="4"/>
  <c r="B22" i="2"/>
  <c r="C41" i="4"/>
  <c r="B15" i="2"/>
  <c r="D45" i="4"/>
  <c r="C19" i="2"/>
  <c r="D49" i="4"/>
  <c r="C23" i="2"/>
  <c r="C45" i="4"/>
  <c r="B19" i="2"/>
  <c r="C49" i="4"/>
  <c r="B23" i="2"/>
  <c r="C39" i="4"/>
  <c r="B13" i="2"/>
  <c r="D44" i="4"/>
  <c r="C18" i="2"/>
  <c r="D48" i="4"/>
  <c r="C22" i="2"/>
  <c r="D41" i="4"/>
  <c r="C15" i="2"/>
  <c r="C46" i="4"/>
  <c r="B20" i="2"/>
  <c r="C42" i="4"/>
  <c r="D43" i="4"/>
  <c r="C17" i="2"/>
  <c r="D47" i="4"/>
  <c r="C21" i="2"/>
  <c r="C43" i="4"/>
  <c r="B17" i="2"/>
  <c r="C47" i="4"/>
  <c r="B21" i="2"/>
  <c r="D39" i="4"/>
  <c r="C13" i="2"/>
  <c r="C37" i="4"/>
  <c r="B11" i="2"/>
  <c r="D36" i="4"/>
  <c r="E37" i="4"/>
  <c r="D11" i="2"/>
  <c r="L42" i="4"/>
  <c r="K16" i="2"/>
  <c r="L46" i="4"/>
  <c r="K20" i="2"/>
  <c r="L36" i="4"/>
  <c r="M37" i="4"/>
  <c r="L11" i="2"/>
  <c r="L45" i="4"/>
  <c r="K19" i="2"/>
  <c r="L49" i="4"/>
  <c r="K23" i="2"/>
  <c r="L39" i="4"/>
  <c r="K13" i="2"/>
  <c r="L44" i="4"/>
  <c r="K18" i="2"/>
  <c r="L48" i="4"/>
  <c r="K22" i="2"/>
  <c r="L43" i="4"/>
  <c r="K17" i="2"/>
  <c r="L47" i="4"/>
  <c r="K21" i="2"/>
  <c r="L41" i="4"/>
  <c r="K15" i="2"/>
  <c r="H42" i="4"/>
  <c r="G16" i="2"/>
  <c r="H46" i="4"/>
  <c r="G20" i="2"/>
  <c r="H36" i="4"/>
  <c r="I37" i="4"/>
  <c r="H11" i="2"/>
  <c r="H45" i="4"/>
  <c r="G19" i="2"/>
  <c r="H49" i="4"/>
  <c r="G23" i="2"/>
  <c r="H39" i="4"/>
  <c r="G13" i="2"/>
  <c r="H44" i="4"/>
  <c r="G18" i="2"/>
  <c r="H48" i="4"/>
  <c r="G22" i="2"/>
  <c r="H43" i="4"/>
  <c r="G17" i="2"/>
  <c r="H47" i="4"/>
  <c r="G21" i="2"/>
  <c r="H41" i="4"/>
  <c r="G15" i="2"/>
  <c r="K45" i="4"/>
  <c r="J19" i="2"/>
  <c r="K49" i="4"/>
  <c r="J23" i="2"/>
  <c r="K39" i="4"/>
  <c r="J13" i="2"/>
  <c r="K44" i="4"/>
  <c r="J18" i="2"/>
  <c r="K48" i="4"/>
  <c r="J22" i="2"/>
  <c r="K43" i="4"/>
  <c r="J17" i="2"/>
  <c r="K47" i="4"/>
  <c r="J21" i="2"/>
  <c r="K41" i="4"/>
  <c r="J15" i="2"/>
  <c r="K42" i="4"/>
  <c r="J16" i="2"/>
  <c r="K46" i="4"/>
  <c r="J20" i="2"/>
  <c r="K36" i="4"/>
  <c r="L37" i="4"/>
  <c r="K11" i="2"/>
  <c r="G45" i="4"/>
  <c r="F19" i="2"/>
  <c r="G49" i="4"/>
  <c r="F23" i="2"/>
  <c r="G39" i="4"/>
  <c r="F13" i="2"/>
  <c r="G44" i="4"/>
  <c r="F18" i="2"/>
  <c r="G48" i="4"/>
  <c r="F22" i="2"/>
  <c r="G43" i="4"/>
  <c r="F17" i="2"/>
  <c r="G47" i="4"/>
  <c r="F21" i="2"/>
  <c r="G41" i="4"/>
  <c r="F15" i="2"/>
  <c r="G42" i="4"/>
  <c r="F16" i="2"/>
  <c r="G46" i="4"/>
  <c r="F20" i="2"/>
  <c r="G36" i="4"/>
  <c r="H37" i="4"/>
  <c r="G11" i="2"/>
  <c r="N44" i="4"/>
  <c r="M18" i="2"/>
  <c r="N48" i="4"/>
  <c r="M22" i="2"/>
  <c r="N43" i="4"/>
  <c r="M17" i="2"/>
  <c r="N47" i="4"/>
  <c r="M21" i="2"/>
  <c r="N41" i="4"/>
  <c r="M15" i="2"/>
  <c r="N42" i="4"/>
  <c r="M16" i="2"/>
  <c r="N46" i="4"/>
  <c r="M20" i="2"/>
  <c r="N36" i="4"/>
  <c r="M7" i="2"/>
  <c r="M9" i="2"/>
  <c r="N45" i="4"/>
  <c r="M19" i="2"/>
  <c r="N49" i="4"/>
  <c r="M23" i="2"/>
  <c r="N39" i="4"/>
  <c r="M13" i="2"/>
  <c r="H7" i="2"/>
  <c r="H9" i="2"/>
  <c r="J44" i="4"/>
  <c r="I18" i="2"/>
  <c r="J48" i="4"/>
  <c r="I22" i="2"/>
  <c r="J43" i="4"/>
  <c r="I17" i="2"/>
  <c r="J47" i="4"/>
  <c r="I21" i="2"/>
  <c r="J41" i="4"/>
  <c r="I15" i="2"/>
  <c r="J42" i="4"/>
  <c r="I16" i="2"/>
  <c r="J46" i="4"/>
  <c r="I20" i="2"/>
  <c r="J36" i="4"/>
  <c r="K37" i="4"/>
  <c r="J11" i="2"/>
  <c r="J45" i="4"/>
  <c r="I19" i="2"/>
  <c r="J49" i="4"/>
  <c r="I23" i="2"/>
  <c r="J39" i="4"/>
  <c r="I13" i="2"/>
  <c r="F44" i="4"/>
  <c r="E18" i="2"/>
  <c r="F48" i="4"/>
  <c r="E22" i="2"/>
  <c r="F43" i="4"/>
  <c r="E17" i="2"/>
  <c r="F47" i="4"/>
  <c r="E21" i="2"/>
  <c r="F41" i="4"/>
  <c r="E15" i="2"/>
  <c r="F42" i="4"/>
  <c r="E16" i="2"/>
  <c r="F46" i="4"/>
  <c r="E20" i="2"/>
  <c r="F36" i="4"/>
  <c r="G37" i="4"/>
  <c r="F11" i="2"/>
  <c r="F45" i="4"/>
  <c r="E19" i="2"/>
  <c r="F49" i="4"/>
  <c r="E23" i="2"/>
  <c r="F39" i="4"/>
  <c r="E13" i="2"/>
  <c r="B16" i="2"/>
  <c r="N29" i="4"/>
  <c r="K29" i="4"/>
  <c r="H29" i="4"/>
  <c r="F29" i="4"/>
  <c r="M29" i="4"/>
  <c r="E29" i="4"/>
  <c r="E30" i="4"/>
  <c r="H30" i="4"/>
  <c r="K30" i="4"/>
  <c r="N30" i="4"/>
  <c r="L29" i="4"/>
  <c r="D29" i="4"/>
  <c r="D30" i="4"/>
  <c r="G30" i="4"/>
  <c r="J30" i="4"/>
  <c r="M30" i="4"/>
  <c r="J29" i="4"/>
  <c r="I29" i="4"/>
  <c r="C29" i="4"/>
  <c r="C30" i="4"/>
  <c r="C25" i="4"/>
  <c r="B25" i="2"/>
  <c r="G29" i="4"/>
  <c r="N17" i="1"/>
  <c r="N18" i="1"/>
  <c r="N19" i="1"/>
  <c r="N20" i="1"/>
  <c r="N21" i="1"/>
  <c r="N22" i="1"/>
  <c r="N23" i="1"/>
  <c r="N24" i="1"/>
  <c r="N25" i="1"/>
  <c r="N16" i="1"/>
  <c r="C4" i="2"/>
  <c r="D4" i="2"/>
  <c r="E4" i="2"/>
  <c r="F4" i="2"/>
  <c r="G4" i="2"/>
  <c r="H4" i="2"/>
  <c r="I4" i="2"/>
  <c r="J4" i="2"/>
  <c r="K4" i="2"/>
  <c r="L4" i="2"/>
  <c r="M4" i="2"/>
  <c r="B4" i="2"/>
  <c r="K12" i="1"/>
  <c r="K13" i="1"/>
  <c r="N5" i="1"/>
  <c r="N7" i="1"/>
  <c r="N8" i="1"/>
  <c r="N9" i="1"/>
  <c r="B10" i="1"/>
  <c r="B12" i="1"/>
  <c r="C10" i="1"/>
  <c r="C12" i="1"/>
  <c r="C13" i="1"/>
  <c r="D10" i="1"/>
  <c r="D12" i="1"/>
  <c r="D13" i="1"/>
  <c r="E10" i="1"/>
  <c r="E12" i="1"/>
  <c r="E13" i="1"/>
  <c r="F10" i="1"/>
  <c r="F12" i="1"/>
  <c r="F13" i="1"/>
  <c r="G10" i="1"/>
  <c r="G12" i="1"/>
  <c r="G13" i="1"/>
  <c r="H10" i="1"/>
  <c r="H12" i="1"/>
  <c r="H13" i="1"/>
  <c r="I10" i="1"/>
  <c r="I12" i="1"/>
  <c r="I13" i="1"/>
  <c r="J10" i="1"/>
  <c r="J12" i="1"/>
  <c r="J13" i="1"/>
  <c r="K10" i="1"/>
  <c r="L10" i="1"/>
  <c r="L12" i="1"/>
  <c r="L13" i="1"/>
  <c r="M10" i="1"/>
  <c r="M12" i="1"/>
  <c r="M13" i="1"/>
  <c r="B26" i="1"/>
  <c r="C26" i="1"/>
  <c r="D26" i="1"/>
  <c r="E26" i="1"/>
  <c r="F26" i="1"/>
  <c r="G26" i="1"/>
  <c r="H26" i="1"/>
  <c r="I26" i="1"/>
  <c r="J26" i="1"/>
  <c r="K26" i="1"/>
  <c r="L26" i="1"/>
  <c r="M26" i="1"/>
  <c r="N5" i="2"/>
  <c r="N6" i="2"/>
  <c r="N8" i="2"/>
  <c r="D37" i="4"/>
  <c r="C11" i="2"/>
  <c r="N11" i="2"/>
  <c r="L7" i="2"/>
  <c r="L9" i="2"/>
  <c r="D7" i="2"/>
  <c r="D9" i="2"/>
  <c r="F7" i="2"/>
  <c r="F9" i="2"/>
  <c r="J7" i="2"/>
  <c r="J9" i="2"/>
  <c r="N21" i="2"/>
  <c r="N18" i="2"/>
  <c r="N17" i="2"/>
  <c r="N20" i="2"/>
  <c r="F30" i="4"/>
  <c r="I30" i="4"/>
  <c r="L30" i="4"/>
  <c r="N23" i="2"/>
  <c r="N13" i="2"/>
  <c r="N16" i="2"/>
  <c r="E7" i="2"/>
  <c r="E9" i="2"/>
  <c r="I7" i="2"/>
  <c r="I9" i="2"/>
  <c r="N19" i="2"/>
  <c r="N22" i="2"/>
  <c r="C7" i="2"/>
  <c r="C9" i="2"/>
  <c r="G7" i="2"/>
  <c r="G9" i="2"/>
  <c r="K7" i="2"/>
  <c r="K9" i="2"/>
  <c r="D15" i="2"/>
  <c r="N15" i="2"/>
  <c r="B28" i="2"/>
  <c r="B30" i="2"/>
  <c r="B34" i="2"/>
  <c r="C33" i="2"/>
  <c r="C26" i="4"/>
  <c r="D24" i="4"/>
  <c r="D25" i="4"/>
  <c r="C25" i="2"/>
  <c r="N26" i="1"/>
  <c r="D28" i="1"/>
  <c r="M28" i="1"/>
  <c r="E28" i="1"/>
  <c r="K28" i="1"/>
  <c r="J28" i="1"/>
  <c r="B28" i="1"/>
  <c r="C28" i="1"/>
  <c r="B13" i="1"/>
  <c r="L28" i="1"/>
  <c r="I28" i="1"/>
  <c r="H28" i="1"/>
  <c r="G28" i="1"/>
  <c r="F28" i="1"/>
  <c r="N10" i="1"/>
  <c r="C28" i="2"/>
  <c r="C30" i="2"/>
  <c r="C34" i="2"/>
  <c r="D33" i="2"/>
  <c r="N7" i="2"/>
  <c r="N9" i="2"/>
  <c r="D26" i="4"/>
  <c r="E24" i="4"/>
  <c r="E25" i="4"/>
  <c r="D25" i="2"/>
  <c r="N12" i="1"/>
  <c r="D28" i="2"/>
  <c r="D30" i="2"/>
  <c r="D34" i="2"/>
  <c r="E33" i="2"/>
  <c r="E26" i="4"/>
  <c r="F24" i="4"/>
  <c r="N28" i="1"/>
  <c r="N13" i="1"/>
  <c r="F25" i="4"/>
  <c r="E25" i="2"/>
  <c r="E28" i="2"/>
  <c r="E30" i="2"/>
  <c r="E34" i="2"/>
  <c r="F33" i="2"/>
  <c r="F26" i="4"/>
  <c r="G24" i="4"/>
  <c r="G25" i="4"/>
  <c r="F25" i="2"/>
  <c r="G26" i="4"/>
  <c r="H24" i="4"/>
  <c r="F28" i="2"/>
  <c r="F30" i="2"/>
  <c r="F34" i="2"/>
  <c r="G33" i="2"/>
  <c r="H25" i="4"/>
  <c r="G25" i="2"/>
  <c r="G28" i="2"/>
  <c r="G30" i="2"/>
  <c r="G34" i="2"/>
  <c r="H33" i="2"/>
  <c r="H26" i="4"/>
  <c r="I24" i="4"/>
  <c r="I25" i="4"/>
  <c r="H25" i="2"/>
  <c r="H28" i="2"/>
  <c r="H30" i="2"/>
  <c r="H34" i="2"/>
  <c r="I33" i="2"/>
  <c r="I26" i="4"/>
  <c r="J24" i="4"/>
  <c r="J25" i="4"/>
  <c r="I25" i="2"/>
  <c r="I28" i="2"/>
  <c r="I30" i="2"/>
  <c r="I34" i="2"/>
  <c r="J33" i="2"/>
  <c r="J26" i="4"/>
  <c r="K24" i="4"/>
  <c r="K25" i="4"/>
  <c r="J25" i="2"/>
  <c r="J28" i="2"/>
  <c r="J30" i="2"/>
  <c r="J34" i="2"/>
  <c r="K33" i="2"/>
  <c r="K26" i="4"/>
  <c r="L24" i="4"/>
  <c r="L25" i="4"/>
  <c r="K25" i="2"/>
  <c r="K28" i="2"/>
  <c r="K30" i="2"/>
  <c r="K34" i="2"/>
  <c r="L33" i="2"/>
  <c r="L26" i="4"/>
  <c r="M24" i="4"/>
  <c r="M25" i="4"/>
  <c r="L25" i="2"/>
  <c r="L28" i="2"/>
  <c r="L30" i="2"/>
  <c r="L34" i="2"/>
  <c r="M33" i="2"/>
  <c r="M26" i="4"/>
  <c r="N24" i="4"/>
  <c r="N25" i="4"/>
  <c r="M25" i="2"/>
  <c r="M28" i="2"/>
  <c r="M30" i="2"/>
  <c r="M34" i="2"/>
  <c r="N25" i="2"/>
  <c r="N28" i="2"/>
  <c r="N30" i="2"/>
  <c r="N26" i="4"/>
</calcChain>
</file>

<file path=xl/sharedStrings.xml><?xml version="1.0" encoding="utf-8"?>
<sst xmlns="http://schemas.openxmlformats.org/spreadsheetml/2006/main" count="78" uniqueCount="75">
  <si>
    <t>Budgeted Profit &amp; Loss Statement</t>
  </si>
  <si>
    <t>Month</t>
  </si>
  <si>
    <t>totals</t>
  </si>
  <si>
    <t>Sales</t>
  </si>
  <si>
    <t>Materials</t>
  </si>
  <si>
    <t>Production Wages</t>
  </si>
  <si>
    <t>Direct Expenses</t>
  </si>
  <si>
    <t>Salaries</t>
  </si>
  <si>
    <t>Rent</t>
  </si>
  <si>
    <t>Bank Charges</t>
  </si>
  <si>
    <t>Other</t>
  </si>
  <si>
    <t>Total Overheads</t>
  </si>
  <si>
    <t>Total Direct Cost of Sales</t>
  </si>
  <si>
    <t>(Direct Cost of Sales):</t>
  </si>
  <si>
    <t>(Overheads):</t>
  </si>
  <si>
    <t>Sub-total</t>
  </si>
  <si>
    <t>Total Payments</t>
  </si>
  <si>
    <t>Budgeted Cash Flow Statement</t>
  </si>
  <si>
    <t>Receipts: Loans</t>
  </si>
  <si>
    <t>Receipts: Sales</t>
  </si>
  <si>
    <t>Receipts: Miscellaneous Income</t>
  </si>
  <si>
    <t>Net Cashflow</t>
  </si>
  <si>
    <t>Brought forward</t>
  </si>
  <si>
    <t>Carried forward</t>
  </si>
  <si>
    <t>Net Profit</t>
  </si>
  <si>
    <t>Gross Profit</t>
  </si>
  <si>
    <t>Average Net Pay:PAYE Rate</t>
  </si>
  <si>
    <t>Software</t>
  </si>
  <si>
    <t>Travel &amp; Entertainment</t>
  </si>
  <si>
    <t>Consultants</t>
  </si>
  <si>
    <t>Legal &amp; Professional</t>
  </si>
  <si>
    <t>Sales &amp; Marketing</t>
  </si>
  <si>
    <t>Print &amp; Postage</t>
  </si>
  <si>
    <t>Purchases - Loan Repayments</t>
  </si>
  <si>
    <t>Purchases - PAYE &amp; NIC</t>
  </si>
  <si>
    <t>Purchases - Dividends</t>
  </si>
  <si>
    <t>Is the business VAT registered?</t>
  </si>
  <si>
    <t>Amounts owed at start:</t>
  </si>
  <si>
    <t>Debtors/Customer amounts due</t>
  </si>
  <si>
    <t>Credit taken/given (whole months)</t>
  </si>
  <si>
    <t>PAYE</t>
  </si>
  <si>
    <t>VAT</t>
  </si>
  <si>
    <t xml:space="preserve">If yes, </t>
  </si>
  <si>
    <t>Quarterly</t>
  </si>
  <si>
    <t>VAT Rate</t>
  </si>
  <si>
    <t>Net Liability</t>
  </si>
  <si>
    <t>Brought Forward Liability</t>
  </si>
  <si>
    <t>Carried Forward Liability</t>
  </si>
  <si>
    <t>Payments</t>
  </si>
  <si>
    <t>Quarterly payment marker</t>
  </si>
  <si>
    <t>Purchases - VAT</t>
  </si>
  <si>
    <t>VAT (payable in month after start of forecast)</t>
  </si>
  <si>
    <t>Opening balances</t>
  </si>
  <si>
    <t>Debtors</t>
  </si>
  <si>
    <t>Name</t>
  </si>
  <si>
    <t>Purpose</t>
  </si>
  <si>
    <t>Rights</t>
  </si>
  <si>
    <t>Warning</t>
  </si>
  <si>
    <t>Instructions</t>
  </si>
  <si>
    <t>General</t>
  </si>
  <si>
    <t>The black tab is instructions</t>
  </si>
  <si>
    <t>The yellow tabs are reports</t>
  </si>
  <si>
    <t>Tabs</t>
  </si>
  <si>
    <t>This template is a practical planning tool to help predict profit and cashflow. 
The tool ought to show whether the business generates cash from activities and whether there are problems with the business model.</t>
  </si>
  <si>
    <t>This is simple tool for use in simples businesses. Some businesses may have more complicated revenue/billing cycles and this simple tool may not help.
As ever, this simple tool does not replace the experience and insight of a professional advisor.  It will help simple businesses get started on a plan and structure their businssses accordingly.</t>
  </si>
  <si>
    <t>The green tab are assumptions</t>
  </si>
  <si>
    <t>There are data entry cells are coloured yellow.</t>
  </si>
  <si>
    <t xml:space="preserve">Cashflows are predicted in the Cashflow tab. </t>
  </si>
  <si>
    <t>The profit &amp; loss tab allows the user to enter activity data; revenues, direct costs or overheads. A more advanced user may link costs and revenues by using a formula. It is useful to pay attention to any seasonality in revenue.</t>
  </si>
  <si>
    <t>The Standing Assumptions tab is used for any amounts owed in or out, VAT status/scheme and credit allowed/taken.</t>
  </si>
  <si>
    <r>
      <t>Receipts: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Shares</t>
    </r>
  </si>
  <si>
    <t>Standing Assumptions</t>
  </si>
  <si>
    <t>Mini Forecast</t>
  </si>
  <si>
    <t>No</t>
  </si>
  <si>
    <t>Ice PS Ltd has provided this template on an "as is" basis and makes no warranties or guarantees about suitability for the purpose that a user has. This template is no substitute for professional advice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</si>
</sst>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\(#,##0\);\-\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95D"/>
        <bgColor indexed="64"/>
      </patternFill>
    </fill>
    <fill>
      <patternFill patternType="solid">
        <fgColor rgb="FFDAE2F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4" fillId="0" borderId="0" xfId="0" applyFont="1"/>
    <xf numFmtId="0" fontId="0" fillId="2" borderId="0" xfId="0" applyFill="1"/>
    <xf numFmtId="0" fontId="0" fillId="2" borderId="0" xfId="0" applyFill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/>
    <xf numFmtId="0" fontId="3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5" borderId="0" xfId="0" applyFill="1"/>
    <xf numFmtId="0" fontId="1" fillId="0" borderId="0" xfId="2"/>
    <xf numFmtId="0" fontId="1" fillId="0" borderId="0" xfId="2" applyAlignment="1">
      <alignment wrapText="1"/>
    </xf>
    <xf numFmtId="0" fontId="6" fillId="6" borderId="0" xfId="2" applyFont="1" applyFill="1"/>
    <xf numFmtId="0" fontId="1" fillId="6" borderId="0" xfId="2" applyFill="1" applyAlignment="1">
      <alignment wrapText="1"/>
    </xf>
    <xf numFmtId="0" fontId="1" fillId="6" borderId="0" xfId="2" applyFill="1"/>
    <xf numFmtId="0" fontId="6" fillId="7" borderId="0" xfId="2" applyFont="1" applyFill="1"/>
    <xf numFmtId="0" fontId="1" fillId="7" borderId="0" xfId="2" applyFill="1" applyAlignment="1">
      <alignment wrapText="1"/>
    </xf>
    <xf numFmtId="0" fontId="3" fillId="3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3" fillId="3" borderId="3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8" borderId="0" xfId="2" applyFill="1"/>
    <xf numFmtId="0" fontId="5" fillId="8" borderId="0" xfId="0" applyFont="1" applyFill="1"/>
    <xf numFmtId="0" fontId="3" fillId="8" borderId="0" xfId="0" applyFont="1" applyFill="1" applyAlignment="1">
      <alignment vertical="center"/>
    </xf>
    <xf numFmtId="0" fontId="5" fillId="8" borderId="0" xfId="0" applyFont="1" applyFill="1" applyBorder="1"/>
    <xf numFmtId="0" fontId="5" fillId="7" borderId="0" xfId="0" applyFont="1" applyFill="1" applyAlignment="1">
      <alignment vertical="center"/>
    </xf>
    <xf numFmtId="0" fontId="5" fillId="7" borderId="0" xfId="0" applyFont="1" applyFill="1" applyAlignment="1">
      <alignment horizontal="right" vertical="center"/>
    </xf>
    <xf numFmtId="0" fontId="6" fillId="6" borderId="0" xfId="2" applyFont="1" applyFill="1" applyAlignment="1">
      <alignment vertical="center"/>
    </xf>
    <xf numFmtId="0" fontId="1" fillId="6" borderId="0" xfId="2" applyFill="1" applyAlignment="1">
      <alignment vertical="center" wrapText="1"/>
    </xf>
    <xf numFmtId="0" fontId="1" fillId="6" borderId="0" xfId="2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164" fontId="3" fillId="4" borderId="9" xfId="0" applyNumberFormat="1" applyFont="1" applyFill="1" applyBorder="1" applyAlignment="1" applyProtection="1">
      <alignment vertical="center"/>
      <protection locked="0"/>
    </xf>
    <xf numFmtId="164" fontId="3" fillId="4" borderId="0" xfId="0" applyNumberFormat="1" applyFont="1" applyFill="1" applyBorder="1" applyAlignment="1" applyProtection="1">
      <alignment vertical="center"/>
      <protection locked="0"/>
    </xf>
    <xf numFmtId="0" fontId="3" fillId="8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164" fontId="3" fillId="0" borderId="3" xfId="0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8" fillId="8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4" fontId="3" fillId="0" borderId="4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vertical="center"/>
    </xf>
    <xf numFmtId="0" fontId="7" fillId="3" borderId="8" xfId="0" applyFont="1" applyFill="1" applyBorder="1" applyAlignment="1">
      <alignment vertical="center" wrapText="1"/>
    </xf>
    <xf numFmtId="164" fontId="3" fillId="3" borderId="8" xfId="0" applyNumberFormat="1" applyFont="1" applyFill="1" applyBorder="1" applyAlignment="1">
      <alignment vertical="center"/>
    </xf>
    <xf numFmtId="164" fontId="3" fillId="8" borderId="0" xfId="0" applyNumberFormat="1" applyFont="1" applyFill="1" applyBorder="1" applyAlignment="1">
      <alignment vertical="center"/>
    </xf>
    <xf numFmtId="164" fontId="3" fillId="4" borderId="8" xfId="0" applyNumberFormat="1" applyFont="1" applyFill="1" applyBorder="1" applyAlignment="1">
      <alignment vertical="center"/>
    </xf>
    <xf numFmtId="0" fontId="9" fillId="7" borderId="0" xfId="0" applyFont="1" applyFill="1" applyAlignment="1">
      <alignment vertical="center"/>
    </xf>
    <xf numFmtId="0" fontId="9" fillId="7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164" fontId="3" fillId="3" borderId="9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 wrapText="1"/>
    </xf>
    <xf numFmtId="164" fontId="3" fillId="3" borderId="10" xfId="0" applyNumberFormat="1" applyFont="1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0" xfId="0" applyFill="1"/>
    <xf numFmtId="0" fontId="4" fillId="8" borderId="0" xfId="0" applyFont="1" applyFill="1"/>
    <xf numFmtId="0" fontId="3" fillId="3" borderId="3" xfId="0" applyFont="1" applyFill="1" applyBorder="1" applyAlignment="1">
      <alignment vertical="center" wrapText="1"/>
    </xf>
    <xf numFmtId="9" fontId="3" fillId="3" borderId="3" xfId="1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vertical="center"/>
    </xf>
    <xf numFmtId="164" fontId="7" fillId="3" borderId="8" xfId="0" applyNumberFormat="1" applyFont="1" applyFill="1" applyBorder="1" applyAlignment="1">
      <alignment vertical="center"/>
    </xf>
    <xf numFmtId="0" fontId="7" fillId="8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7" borderId="0" xfId="2" applyFont="1" applyFill="1" applyAlignment="1">
      <alignment vertical="top"/>
    </xf>
    <xf numFmtId="0" fontId="1" fillId="8" borderId="0" xfId="2" applyFill="1" applyAlignment="1">
      <alignment wrapText="1"/>
    </xf>
    <xf numFmtId="0" fontId="10" fillId="7" borderId="0" xfId="2" applyFont="1" applyFill="1" applyAlignment="1">
      <alignment vertical="center"/>
    </xf>
    <xf numFmtId="0" fontId="10" fillId="7" borderId="0" xfId="2" applyFont="1" applyFill="1" applyAlignment="1">
      <alignment vertical="center" wrapText="1"/>
    </xf>
    <xf numFmtId="0" fontId="11" fillId="7" borderId="0" xfId="2" applyFont="1" applyFill="1" applyAlignment="1">
      <alignment vertical="center"/>
    </xf>
    <xf numFmtId="0" fontId="11" fillId="8" borderId="0" xfId="2" applyFont="1" applyFill="1" applyAlignment="1">
      <alignment vertical="center"/>
    </xf>
    <xf numFmtId="0" fontId="10" fillId="8" borderId="0" xfId="2" applyFont="1" applyFill="1" applyAlignment="1">
      <alignment vertical="center" wrapText="1"/>
    </xf>
    <xf numFmtId="0" fontId="11" fillId="8" borderId="0" xfId="2" applyFont="1" applyFill="1" applyAlignment="1"/>
    <xf numFmtId="0" fontId="11" fillId="0" borderId="0" xfId="2" applyFont="1" applyAlignment="1"/>
    <xf numFmtId="0" fontId="11" fillId="8" borderId="0" xfId="2" applyFont="1" applyFill="1" applyAlignment="1">
      <alignment vertical="top" wrapText="1"/>
    </xf>
    <xf numFmtId="0" fontId="10" fillId="8" borderId="0" xfId="2" applyFont="1" applyFill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9" fontId="3" fillId="4" borderId="3" xfId="0" applyNumberFormat="1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7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9" fillId="7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3">
    <cellStyle name="Normal" xfId="0" builtinId="0"/>
    <cellStyle name="Normal 2" xfId="2" xr:uid="{0553207B-69B5-4C84-8DC5-AF45B6F10B26}"/>
    <cellStyle name="Percent" xfId="1" builtinId="5"/>
  </cellStyles>
  <dxfs count="0"/>
  <tableStyles count="0" defaultTableStyle="TableStyleMedium2" defaultPivotStyle="PivotStyleLight16"/>
  <colors>
    <mruColors>
      <color rgb="FF00395D"/>
      <color rgb="FFDAE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327660</xdr:colOff>
      <xdr:row>0</xdr:row>
      <xdr:rowOff>1020618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D839DD-A5BF-431D-9771-7F48FE79D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4020" cy="10206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1684020</xdr:colOff>
      <xdr:row>0</xdr:row>
      <xdr:rowOff>1020618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3908BC-96D5-45C4-A2A0-18CF5FE74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4020" cy="10206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1684020</xdr:colOff>
      <xdr:row>0</xdr:row>
      <xdr:rowOff>1020618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BE70E62-E6FB-490C-A442-15D306926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4020" cy="10206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1684020</xdr:colOff>
      <xdr:row>0</xdr:row>
      <xdr:rowOff>1020618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CE96A89-E428-4B96-A899-47831A784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4020" cy="10206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matt/Dropbox%20(Practical%20CFO%20Ltd)/Practical%20CFO%20Ltd%20Team%20Folder/Admin/4%20Marketing/3%20Content/2.9%20Resources/Short%20Term%20Cashflo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Graphs"/>
      <sheetName val="Weekly Summary"/>
      <sheetName val="Daily Summary"/>
      <sheetName val="Debtor receipts"/>
      <sheetName val="Creditor Payments"/>
      <sheetName val="Data"/>
      <sheetName val="Da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E1" t="str">
            <v>Debtors</v>
          </cell>
        </row>
        <row r="2">
          <cell r="E2" t="str">
            <v>Funding - In</v>
          </cell>
        </row>
        <row r="3">
          <cell r="E3" t="str">
            <v>Other - In</v>
          </cell>
        </row>
        <row r="4">
          <cell r="E4" t="str">
            <v>Materials</v>
          </cell>
        </row>
        <row r="5">
          <cell r="E5" t="str">
            <v>Subcontractors</v>
          </cell>
        </row>
        <row r="6">
          <cell r="E6" t="str">
            <v>Lead Generation</v>
          </cell>
        </row>
        <row r="7">
          <cell r="E7" t="str">
            <v>Overheads</v>
          </cell>
        </row>
        <row r="8">
          <cell r="E8" t="str">
            <v>Payroll</v>
          </cell>
        </row>
        <row r="9">
          <cell r="E9" t="str">
            <v>PAYE/NI</v>
          </cell>
        </row>
        <row r="10">
          <cell r="E10" t="str">
            <v>Corporation Tax</v>
          </cell>
        </row>
        <row r="11">
          <cell r="E11" t="str">
            <v>VAT</v>
          </cell>
        </row>
        <row r="12">
          <cell r="E12" t="str">
            <v>Funding - Out</v>
          </cell>
        </row>
        <row r="13">
          <cell r="E13" t="str">
            <v>Other - Out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1E05D-3EA7-4A1E-BB87-30134BFED3EC}">
  <sheetPr>
    <tabColor theme="1"/>
  </sheetPr>
  <dimension ref="A1:BA388"/>
  <sheetViews>
    <sheetView tabSelected="1" workbookViewId="0">
      <selection activeCell="B7" sqref="B7"/>
    </sheetView>
  </sheetViews>
  <sheetFormatPr defaultColWidth="9" defaultRowHeight="14.4" x14ac:dyDescent="0.3"/>
  <cols>
    <col min="1" max="1" width="19.77734375" style="17" customWidth="1"/>
    <col min="2" max="2" width="85.33203125" style="13" customWidth="1"/>
    <col min="3" max="16384" width="9" style="12"/>
  </cols>
  <sheetData>
    <row r="1" spans="1:53" s="16" customFormat="1" ht="85.95" customHeight="1" x14ac:dyDescent="0.3">
      <c r="A1" s="14"/>
      <c r="B1" s="15"/>
    </row>
    <row r="2" spans="1:53" s="85" customFormat="1" ht="28.05" customHeight="1" x14ac:dyDescent="0.25">
      <c r="A2" s="83" t="s">
        <v>54</v>
      </c>
      <c r="B2" s="84" t="s">
        <v>72</v>
      </c>
    </row>
    <row r="3" spans="1:53" s="86" customFormat="1" ht="24" customHeight="1" x14ac:dyDescent="0.25">
      <c r="A3" s="83"/>
      <c r="B3" s="87"/>
    </row>
    <row r="4" spans="1:53" s="89" customFormat="1" ht="122.4" x14ac:dyDescent="0.35">
      <c r="A4" s="81" t="s">
        <v>55</v>
      </c>
      <c r="B4" s="90" t="s">
        <v>63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</row>
    <row r="5" spans="1:53" s="89" customFormat="1" ht="21" x14ac:dyDescent="0.35">
      <c r="A5" s="81"/>
      <c r="B5" s="90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</row>
    <row r="6" spans="1:53" s="89" customFormat="1" ht="81.599999999999994" x14ac:dyDescent="0.35">
      <c r="A6" s="81" t="s">
        <v>56</v>
      </c>
      <c r="B6" s="90" t="s">
        <v>74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</row>
    <row r="7" spans="1:53" s="89" customFormat="1" ht="21" x14ac:dyDescent="0.35">
      <c r="A7" s="81"/>
      <c r="B7" s="90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</row>
    <row r="8" spans="1:53" s="89" customFormat="1" ht="163.19999999999999" x14ac:dyDescent="0.35">
      <c r="A8" s="81" t="s">
        <v>57</v>
      </c>
      <c r="B8" s="90" t="s">
        <v>64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</row>
    <row r="9" spans="1:53" s="89" customFormat="1" ht="21" x14ac:dyDescent="0.35">
      <c r="A9" s="81"/>
      <c r="B9" s="90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</row>
    <row r="10" spans="1:53" s="89" customFormat="1" ht="21" x14ac:dyDescent="0.35">
      <c r="A10" s="81" t="s">
        <v>58</v>
      </c>
      <c r="B10" s="91" t="s">
        <v>59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</row>
    <row r="11" spans="1:53" s="89" customFormat="1" ht="21" x14ac:dyDescent="0.35">
      <c r="A11" s="81"/>
      <c r="B11" s="90" t="s">
        <v>60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</row>
    <row r="12" spans="1:53" s="89" customFormat="1" ht="21" x14ac:dyDescent="0.35">
      <c r="A12" s="81"/>
      <c r="B12" s="90" t="s">
        <v>61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</row>
    <row r="13" spans="1:53" s="89" customFormat="1" ht="21" x14ac:dyDescent="0.35">
      <c r="A13" s="81"/>
      <c r="B13" s="90" t="s">
        <v>65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</row>
    <row r="14" spans="1:53" s="89" customFormat="1" ht="21" x14ac:dyDescent="0.35">
      <c r="A14" s="81"/>
      <c r="B14" s="90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</row>
    <row r="15" spans="1:53" s="89" customFormat="1" ht="21" x14ac:dyDescent="0.35">
      <c r="A15" s="81"/>
      <c r="B15" s="90" t="s">
        <v>66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</row>
    <row r="16" spans="1:53" s="89" customFormat="1" ht="21" x14ac:dyDescent="0.35">
      <c r="A16" s="81"/>
      <c r="B16" s="90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</row>
    <row r="17" spans="1:53" s="89" customFormat="1" ht="21" x14ac:dyDescent="0.35">
      <c r="A17" s="81"/>
      <c r="B17" s="91" t="s">
        <v>62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</row>
    <row r="18" spans="1:53" s="89" customFormat="1" ht="81.599999999999994" x14ac:dyDescent="0.35">
      <c r="A18" s="81"/>
      <c r="B18" s="90" t="s">
        <v>68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</row>
    <row r="19" spans="1:53" s="89" customFormat="1" ht="21" x14ac:dyDescent="0.35">
      <c r="A19" s="81"/>
      <c r="B19" s="90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</row>
    <row r="20" spans="1:53" s="89" customFormat="1" ht="21" x14ac:dyDescent="0.35">
      <c r="A20" s="81"/>
      <c r="B20" s="90" t="s">
        <v>67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</row>
    <row r="21" spans="1:53" s="89" customFormat="1" ht="21" x14ac:dyDescent="0.35">
      <c r="A21" s="81"/>
      <c r="B21" s="90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</row>
    <row r="22" spans="1:53" s="89" customFormat="1" ht="40.799999999999997" x14ac:dyDescent="0.35">
      <c r="A22" s="81"/>
      <c r="B22" s="90" t="s">
        <v>69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</row>
    <row r="23" spans="1:53" x14ac:dyDescent="0.3">
      <c r="B23" s="8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x14ac:dyDescent="0.3">
      <c r="A24" s="18"/>
      <c r="B24" s="8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</row>
    <row r="25" spans="1:53" s="13" customFormat="1" x14ac:dyDescent="0.3">
      <c r="A25" s="18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</row>
    <row r="26" spans="1:53" x14ac:dyDescent="0.3">
      <c r="B26" s="8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</row>
    <row r="27" spans="1:53" x14ac:dyDescent="0.3">
      <c r="B27" s="82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</row>
    <row r="28" spans="1:53" x14ac:dyDescent="0.3">
      <c r="B28" s="82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</row>
    <row r="29" spans="1:53" x14ac:dyDescent="0.3">
      <c r="B29" s="82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</row>
    <row r="30" spans="1:53" x14ac:dyDescent="0.3">
      <c r="B30" s="82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x14ac:dyDescent="0.3">
      <c r="B31" s="82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x14ac:dyDescent="0.3">
      <c r="B32" s="82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2:53" x14ac:dyDescent="0.3">
      <c r="B33" s="82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2:53" x14ac:dyDescent="0.3">
      <c r="B34" s="8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</row>
    <row r="35" spans="2:53" x14ac:dyDescent="0.3">
      <c r="B35" s="8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</row>
    <row r="36" spans="2:53" x14ac:dyDescent="0.3">
      <c r="B36" s="8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</row>
    <row r="37" spans="2:53" x14ac:dyDescent="0.3">
      <c r="B37" s="82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</row>
    <row r="38" spans="2:53" x14ac:dyDescent="0.3">
      <c r="B38" s="82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</row>
    <row r="39" spans="2:53" x14ac:dyDescent="0.3">
      <c r="B39" s="8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</row>
    <row r="40" spans="2:53" x14ac:dyDescent="0.3">
      <c r="B40" s="8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</row>
    <row r="41" spans="2:53" x14ac:dyDescent="0.3">
      <c r="B41" s="8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</row>
    <row r="42" spans="2:53" x14ac:dyDescent="0.3">
      <c r="B42" s="8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</row>
    <row r="43" spans="2:53" x14ac:dyDescent="0.3">
      <c r="B43" s="8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</row>
    <row r="44" spans="2:53" x14ac:dyDescent="0.3">
      <c r="B44" s="8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</row>
    <row r="45" spans="2:53" x14ac:dyDescent="0.3">
      <c r="B45" s="8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</row>
    <row r="46" spans="2:53" x14ac:dyDescent="0.3">
      <c r="B46" s="8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</row>
    <row r="47" spans="2:53" x14ac:dyDescent="0.3">
      <c r="B47" s="8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</row>
    <row r="48" spans="2:53" x14ac:dyDescent="0.3">
      <c r="B48" s="8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</row>
    <row r="49" spans="2:53" x14ac:dyDescent="0.3">
      <c r="B49" s="8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</row>
    <row r="50" spans="2:53" x14ac:dyDescent="0.3">
      <c r="B50" s="82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</row>
    <row r="51" spans="2:53" x14ac:dyDescent="0.3">
      <c r="B51" s="82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</row>
    <row r="52" spans="2:53" x14ac:dyDescent="0.3">
      <c r="B52" s="82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</row>
    <row r="53" spans="2:53" x14ac:dyDescent="0.3">
      <c r="B53" s="82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</row>
    <row r="54" spans="2:53" x14ac:dyDescent="0.3">
      <c r="B54" s="82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</row>
    <row r="55" spans="2:53" x14ac:dyDescent="0.3">
      <c r="B55" s="82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</row>
    <row r="56" spans="2:53" x14ac:dyDescent="0.3">
      <c r="B56" s="82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</row>
    <row r="57" spans="2:53" x14ac:dyDescent="0.3">
      <c r="B57" s="82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</row>
    <row r="58" spans="2:53" x14ac:dyDescent="0.3">
      <c r="B58" s="8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</row>
    <row r="59" spans="2:53" x14ac:dyDescent="0.3">
      <c r="B59" s="8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</row>
    <row r="60" spans="2:53" x14ac:dyDescent="0.3">
      <c r="B60" s="8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</row>
    <row r="61" spans="2:53" x14ac:dyDescent="0.3">
      <c r="B61" s="82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</row>
    <row r="62" spans="2:53" x14ac:dyDescent="0.3">
      <c r="B62" s="82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</row>
    <row r="63" spans="2:53" x14ac:dyDescent="0.3">
      <c r="B63" s="82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</row>
    <row r="64" spans="2:53" x14ac:dyDescent="0.3">
      <c r="B64" s="82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</row>
    <row r="65" spans="2:53" x14ac:dyDescent="0.3">
      <c r="B65" s="82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</row>
    <row r="66" spans="2:53" x14ac:dyDescent="0.3">
      <c r="B66" s="82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</row>
    <row r="67" spans="2:53" x14ac:dyDescent="0.3">
      <c r="B67" s="82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</row>
    <row r="68" spans="2:53" x14ac:dyDescent="0.3">
      <c r="B68" s="8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</row>
    <row r="69" spans="2:53" x14ac:dyDescent="0.3">
      <c r="B69" s="82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</row>
    <row r="70" spans="2:53" x14ac:dyDescent="0.3">
      <c r="B70" s="82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</row>
    <row r="71" spans="2:53" x14ac:dyDescent="0.3">
      <c r="B71" s="82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</row>
    <row r="72" spans="2:53" x14ac:dyDescent="0.3">
      <c r="B72" s="82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</row>
    <row r="73" spans="2:53" x14ac:dyDescent="0.3">
      <c r="B73" s="82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</row>
    <row r="74" spans="2:53" x14ac:dyDescent="0.3">
      <c r="B74" s="82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</row>
    <row r="75" spans="2:53" x14ac:dyDescent="0.3">
      <c r="B75" s="82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</row>
    <row r="76" spans="2:53" x14ac:dyDescent="0.3">
      <c r="B76" s="82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</row>
    <row r="77" spans="2:53" x14ac:dyDescent="0.3">
      <c r="B77" s="82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</row>
    <row r="78" spans="2:53" x14ac:dyDescent="0.3">
      <c r="B78" s="82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</row>
    <row r="79" spans="2:53" x14ac:dyDescent="0.3">
      <c r="B79" s="82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</row>
    <row r="80" spans="2:53" x14ac:dyDescent="0.3">
      <c r="B80" s="82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</row>
    <row r="81" spans="2:53" x14ac:dyDescent="0.3">
      <c r="B81" s="82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</row>
    <row r="82" spans="2:53" x14ac:dyDescent="0.3">
      <c r="B82" s="82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</row>
    <row r="83" spans="2:53" x14ac:dyDescent="0.3">
      <c r="B83" s="82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</row>
    <row r="84" spans="2:53" x14ac:dyDescent="0.3">
      <c r="B84" s="82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</row>
    <row r="85" spans="2:53" x14ac:dyDescent="0.3">
      <c r="B85" s="82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</row>
    <row r="86" spans="2:53" x14ac:dyDescent="0.3">
      <c r="B86" s="82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</row>
    <row r="87" spans="2:53" x14ac:dyDescent="0.3">
      <c r="B87" s="82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</row>
    <row r="88" spans="2:53" x14ac:dyDescent="0.3">
      <c r="B88" s="82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</row>
    <row r="89" spans="2:53" x14ac:dyDescent="0.3">
      <c r="B89" s="82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</row>
    <row r="90" spans="2:53" x14ac:dyDescent="0.3">
      <c r="B90" s="82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</row>
    <row r="91" spans="2:53" x14ac:dyDescent="0.3">
      <c r="B91" s="82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</row>
    <row r="92" spans="2:53" x14ac:dyDescent="0.3">
      <c r="B92" s="82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</row>
    <row r="93" spans="2:53" x14ac:dyDescent="0.3">
      <c r="B93" s="82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</row>
    <row r="94" spans="2:53" x14ac:dyDescent="0.3">
      <c r="B94" s="82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</row>
    <row r="95" spans="2:53" x14ac:dyDescent="0.3">
      <c r="B95" s="82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</row>
    <row r="96" spans="2:53" x14ac:dyDescent="0.3">
      <c r="B96" s="82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</row>
    <row r="97" spans="2:53" x14ac:dyDescent="0.3">
      <c r="B97" s="82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</row>
    <row r="98" spans="2:53" x14ac:dyDescent="0.3">
      <c r="B98" s="82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</row>
    <row r="99" spans="2:53" x14ac:dyDescent="0.3">
      <c r="B99" s="82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</row>
    <row r="100" spans="2:53" x14ac:dyDescent="0.3">
      <c r="B100" s="82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</row>
    <row r="101" spans="2:53" x14ac:dyDescent="0.3">
      <c r="B101" s="82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</row>
    <row r="102" spans="2:53" x14ac:dyDescent="0.3">
      <c r="B102" s="82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</row>
    <row r="103" spans="2:53" x14ac:dyDescent="0.3">
      <c r="B103" s="82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</row>
    <row r="104" spans="2:53" x14ac:dyDescent="0.3">
      <c r="B104" s="82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</row>
    <row r="105" spans="2:53" x14ac:dyDescent="0.3">
      <c r="B105" s="82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</row>
    <row r="106" spans="2:53" x14ac:dyDescent="0.3">
      <c r="B106" s="82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</row>
    <row r="107" spans="2:53" x14ac:dyDescent="0.3">
      <c r="B107" s="82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</row>
    <row r="108" spans="2:53" x14ac:dyDescent="0.3">
      <c r="B108" s="82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</row>
    <row r="109" spans="2:53" x14ac:dyDescent="0.3">
      <c r="B109" s="82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</row>
    <row r="110" spans="2:53" x14ac:dyDescent="0.3">
      <c r="B110" s="82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</row>
    <row r="111" spans="2:53" x14ac:dyDescent="0.3">
      <c r="B111" s="82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</row>
    <row r="112" spans="2:53" x14ac:dyDescent="0.3">
      <c r="B112" s="82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</row>
    <row r="113" spans="2:53" x14ac:dyDescent="0.3">
      <c r="B113" s="82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</row>
    <row r="114" spans="2:53" x14ac:dyDescent="0.3">
      <c r="B114" s="82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</row>
    <row r="115" spans="2:53" x14ac:dyDescent="0.3">
      <c r="B115" s="82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</row>
    <row r="116" spans="2:53" x14ac:dyDescent="0.3">
      <c r="B116" s="82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</row>
    <row r="117" spans="2:53" x14ac:dyDescent="0.3">
      <c r="B117" s="82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</row>
    <row r="118" spans="2:53" x14ac:dyDescent="0.3">
      <c r="B118" s="82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</row>
    <row r="119" spans="2:53" x14ac:dyDescent="0.3">
      <c r="B119" s="82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</row>
    <row r="120" spans="2:53" x14ac:dyDescent="0.3">
      <c r="B120" s="82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</row>
    <row r="121" spans="2:53" x14ac:dyDescent="0.3">
      <c r="B121" s="82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</row>
    <row r="122" spans="2:53" x14ac:dyDescent="0.3">
      <c r="B122" s="82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</row>
    <row r="123" spans="2:53" x14ac:dyDescent="0.3">
      <c r="B123" s="82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</row>
    <row r="124" spans="2:53" x14ac:dyDescent="0.3">
      <c r="B124" s="82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</row>
    <row r="125" spans="2:53" x14ac:dyDescent="0.3">
      <c r="B125" s="82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</row>
    <row r="126" spans="2:53" x14ac:dyDescent="0.3">
      <c r="B126" s="82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</row>
    <row r="127" spans="2:53" x14ac:dyDescent="0.3">
      <c r="B127" s="82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</row>
    <row r="128" spans="2:53" x14ac:dyDescent="0.3">
      <c r="B128" s="82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</row>
    <row r="129" spans="2:53" x14ac:dyDescent="0.3">
      <c r="B129" s="82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</row>
    <row r="130" spans="2:53" x14ac:dyDescent="0.3">
      <c r="B130" s="82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</row>
    <row r="131" spans="2:53" x14ac:dyDescent="0.3">
      <c r="B131" s="82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</row>
    <row r="132" spans="2:53" x14ac:dyDescent="0.3">
      <c r="B132" s="82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</row>
    <row r="133" spans="2:53" x14ac:dyDescent="0.3">
      <c r="B133" s="82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</row>
    <row r="134" spans="2:53" x14ac:dyDescent="0.3">
      <c r="B134" s="82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</row>
    <row r="135" spans="2:53" x14ac:dyDescent="0.3">
      <c r="B135" s="82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</row>
    <row r="136" spans="2:53" x14ac:dyDescent="0.3">
      <c r="B136" s="82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</row>
    <row r="137" spans="2:53" x14ac:dyDescent="0.3">
      <c r="B137" s="82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</row>
    <row r="138" spans="2:53" x14ac:dyDescent="0.3">
      <c r="B138" s="82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</row>
    <row r="139" spans="2:53" x14ac:dyDescent="0.3">
      <c r="B139" s="82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</row>
    <row r="140" spans="2:53" x14ac:dyDescent="0.3">
      <c r="B140" s="82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</row>
    <row r="141" spans="2:53" x14ac:dyDescent="0.3">
      <c r="B141" s="82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</row>
    <row r="142" spans="2:53" x14ac:dyDescent="0.3">
      <c r="B142" s="82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</row>
    <row r="143" spans="2:53" x14ac:dyDescent="0.3">
      <c r="B143" s="82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</row>
    <row r="144" spans="2:53" x14ac:dyDescent="0.3">
      <c r="B144" s="82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</row>
    <row r="145" spans="2:53" x14ac:dyDescent="0.3">
      <c r="B145" s="82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</row>
    <row r="146" spans="2:53" x14ac:dyDescent="0.3">
      <c r="B146" s="82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</row>
    <row r="147" spans="2:53" x14ac:dyDescent="0.3">
      <c r="B147" s="82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</row>
    <row r="148" spans="2:53" x14ac:dyDescent="0.3">
      <c r="B148" s="82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</row>
    <row r="149" spans="2:53" x14ac:dyDescent="0.3">
      <c r="B149" s="82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</row>
    <row r="150" spans="2:53" x14ac:dyDescent="0.3">
      <c r="B150" s="82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</row>
    <row r="151" spans="2:53" x14ac:dyDescent="0.3">
      <c r="B151" s="82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</row>
    <row r="152" spans="2:53" x14ac:dyDescent="0.3">
      <c r="B152" s="82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</row>
    <row r="153" spans="2:53" x14ac:dyDescent="0.3">
      <c r="B153" s="82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</row>
    <row r="154" spans="2:53" x14ac:dyDescent="0.3">
      <c r="B154" s="82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</row>
    <row r="155" spans="2:53" x14ac:dyDescent="0.3">
      <c r="B155" s="82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</row>
    <row r="156" spans="2:53" x14ac:dyDescent="0.3">
      <c r="B156" s="82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</row>
    <row r="157" spans="2:53" x14ac:dyDescent="0.3">
      <c r="B157" s="82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</row>
    <row r="158" spans="2:53" x14ac:dyDescent="0.3">
      <c r="B158" s="82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</row>
    <row r="159" spans="2:53" x14ac:dyDescent="0.3">
      <c r="B159" s="82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</row>
    <row r="160" spans="2:53" x14ac:dyDescent="0.3">
      <c r="B160" s="82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</row>
    <row r="161" spans="2:53" x14ac:dyDescent="0.3">
      <c r="B161" s="82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</row>
    <row r="162" spans="2:53" x14ac:dyDescent="0.3">
      <c r="B162" s="82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</row>
    <row r="163" spans="2:53" x14ac:dyDescent="0.3">
      <c r="B163" s="82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</row>
    <row r="164" spans="2:53" x14ac:dyDescent="0.3">
      <c r="B164" s="82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</row>
    <row r="165" spans="2:53" x14ac:dyDescent="0.3">
      <c r="B165" s="82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</row>
    <row r="166" spans="2:53" x14ac:dyDescent="0.3">
      <c r="B166" s="82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</row>
    <row r="167" spans="2:53" x14ac:dyDescent="0.3">
      <c r="B167" s="82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</row>
    <row r="168" spans="2:53" x14ac:dyDescent="0.3">
      <c r="B168" s="82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</row>
    <row r="169" spans="2:53" x14ac:dyDescent="0.3">
      <c r="B169" s="82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</row>
    <row r="170" spans="2:53" x14ac:dyDescent="0.3">
      <c r="B170" s="82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</row>
    <row r="171" spans="2:53" x14ac:dyDescent="0.3">
      <c r="B171" s="82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</row>
    <row r="172" spans="2:53" x14ac:dyDescent="0.3">
      <c r="B172" s="82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</row>
    <row r="173" spans="2:53" x14ac:dyDescent="0.3">
      <c r="B173" s="82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</row>
    <row r="174" spans="2:53" x14ac:dyDescent="0.3">
      <c r="B174" s="82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</row>
    <row r="175" spans="2:53" x14ac:dyDescent="0.3">
      <c r="B175" s="82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</row>
    <row r="176" spans="2:53" x14ac:dyDescent="0.3">
      <c r="B176" s="82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</row>
    <row r="177" spans="2:53" x14ac:dyDescent="0.3">
      <c r="B177" s="82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</row>
    <row r="178" spans="2:53" x14ac:dyDescent="0.3">
      <c r="B178" s="82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</row>
    <row r="179" spans="2:53" x14ac:dyDescent="0.3">
      <c r="B179" s="82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</row>
    <row r="180" spans="2:53" x14ac:dyDescent="0.3">
      <c r="B180" s="82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</row>
    <row r="181" spans="2:53" x14ac:dyDescent="0.3">
      <c r="B181" s="82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</row>
    <row r="182" spans="2:53" x14ac:dyDescent="0.3">
      <c r="B182" s="82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</row>
    <row r="183" spans="2:53" x14ac:dyDescent="0.3">
      <c r="B183" s="82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</row>
    <row r="184" spans="2:53" x14ac:dyDescent="0.3">
      <c r="B184" s="82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</row>
    <row r="185" spans="2:53" x14ac:dyDescent="0.3">
      <c r="B185" s="82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</row>
    <row r="186" spans="2:53" x14ac:dyDescent="0.3">
      <c r="B186" s="82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</row>
    <row r="187" spans="2:53" x14ac:dyDescent="0.3">
      <c r="B187" s="82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</row>
    <row r="188" spans="2:53" x14ac:dyDescent="0.3">
      <c r="B188" s="82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</row>
    <row r="189" spans="2:53" x14ac:dyDescent="0.3">
      <c r="B189" s="82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</row>
    <row r="190" spans="2:53" x14ac:dyDescent="0.3">
      <c r="B190" s="82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</row>
    <row r="191" spans="2:53" x14ac:dyDescent="0.3">
      <c r="B191" s="82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</row>
    <row r="192" spans="2:53" x14ac:dyDescent="0.3">
      <c r="B192" s="82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</row>
    <row r="193" spans="2:53" x14ac:dyDescent="0.3">
      <c r="B193" s="82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</row>
    <row r="194" spans="2:53" x14ac:dyDescent="0.3">
      <c r="B194" s="82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</row>
    <row r="195" spans="2:53" x14ac:dyDescent="0.3">
      <c r="B195" s="82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</row>
    <row r="196" spans="2:53" x14ac:dyDescent="0.3">
      <c r="B196" s="82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</row>
    <row r="197" spans="2:53" x14ac:dyDescent="0.3">
      <c r="B197" s="82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</row>
    <row r="198" spans="2:53" x14ac:dyDescent="0.3">
      <c r="B198" s="82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</row>
    <row r="199" spans="2:53" x14ac:dyDescent="0.3">
      <c r="B199" s="82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</row>
    <row r="200" spans="2:53" x14ac:dyDescent="0.3">
      <c r="B200" s="82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</row>
    <row r="201" spans="2:53" x14ac:dyDescent="0.3">
      <c r="B201" s="82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</row>
    <row r="202" spans="2:53" x14ac:dyDescent="0.3">
      <c r="B202" s="82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</row>
    <row r="203" spans="2:53" x14ac:dyDescent="0.3">
      <c r="B203" s="82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</row>
    <row r="204" spans="2:53" x14ac:dyDescent="0.3">
      <c r="B204" s="82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</row>
    <row r="205" spans="2:53" x14ac:dyDescent="0.3">
      <c r="B205" s="82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</row>
    <row r="206" spans="2:53" x14ac:dyDescent="0.3">
      <c r="B206" s="82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</row>
    <row r="207" spans="2:53" x14ac:dyDescent="0.3">
      <c r="B207" s="82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</row>
    <row r="208" spans="2:53" x14ac:dyDescent="0.3">
      <c r="B208" s="82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</row>
    <row r="209" spans="2:53" x14ac:dyDescent="0.3">
      <c r="B209" s="82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</row>
    <row r="210" spans="2:53" x14ac:dyDescent="0.3">
      <c r="B210" s="82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</row>
    <row r="211" spans="2:53" x14ac:dyDescent="0.3">
      <c r="B211" s="82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</row>
    <row r="212" spans="2:53" x14ac:dyDescent="0.3">
      <c r="B212" s="82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</row>
    <row r="213" spans="2:53" x14ac:dyDescent="0.3">
      <c r="B213" s="82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</row>
    <row r="214" spans="2:53" x14ac:dyDescent="0.3">
      <c r="B214" s="82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</row>
    <row r="215" spans="2:53" x14ac:dyDescent="0.3">
      <c r="B215" s="82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</row>
    <row r="216" spans="2:53" x14ac:dyDescent="0.3">
      <c r="B216" s="82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</row>
    <row r="217" spans="2:53" x14ac:dyDescent="0.3">
      <c r="B217" s="82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</row>
    <row r="218" spans="2:53" x14ac:dyDescent="0.3">
      <c r="B218" s="82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</row>
    <row r="219" spans="2:53" x14ac:dyDescent="0.3">
      <c r="B219" s="82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</row>
    <row r="220" spans="2:53" x14ac:dyDescent="0.3">
      <c r="B220" s="82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</row>
    <row r="221" spans="2:53" x14ac:dyDescent="0.3">
      <c r="B221" s="82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</row>
    <row r="222" spans="2:53" x14ac:dyDescent="0.3">
      <c r="B222" s="82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</row>
    <row r="223" spans="2:53" x14ac:dyDescent="0.3">
      <c r="B223" s="82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</row>
    <row r="224" spans="2:53" x14ac:dyDescent="0.3">
      <c r="B224" s="82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</row>
    <row r="225" spans="2:53" x14ac:dyDescent="0.3">
      <c r="B225" s="82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</row>
    <row r="226" spans="2:53" x14ac:dyDescent="0.3">
      <c r="B226" s="82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</row>
    <row r="227" spans="2:53" x14ac:dyDescent="0.3">
      <c r="B227" s="82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</row>
    <row r="228" spans="2:53" x14ac:dyDescent="0.3">
      <c r="B228" s="82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</row>
    <row r="229" spans="2:53" x14ac:dyDescent="0.3">
      <c r="B229" s="82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</row>
    <row r="230" spans="2:53" x14ac:dyDescent="0.3">
      <c r="B230" s="82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</row>
    <row r="231" spans="2:53" x14ac:dyDescent="0.3">
      <c r="B231" s="82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</row>
    <row r="232" spans="2:53" x14ac:dyDescent="0.3">
      <c r="B232" s="82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</row>
    <row r="233" spans="2:53" x14ac:dyDescent="0.3">
      <c r="B233" s="82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</row>
    <row r="234" spans="2:53" x14ac:dyDescent="0.3">
      <c r="B234" s="82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</row>
    <row r="235" spans="2:53" x14ac:dyDescent="0.3">
      <c r="B235" s="82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</row>
    <row r="236" spans="2:53" x14ac:dyDescent="0.3">
      <c r="B236" s="82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</row>
    <row r="237" spans="2:53" x14ac:dyDescent="0.3">
      <c r="B237" s="82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</row>
    <row r="238" spans="2:53" x14ac:dyDescent="0.3">
      <c r="B238" s="82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</row>
    <row r="239" spans="2:53" x14ac:dyDescent="0.3">
      <c r="B239" s="82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</row>
    <row r="240" spans="2:53" x14ac:dyDescent="0.3">
      <c r="B240" s="82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</row>
    <row r="241" spans="2:53" x14ac:dyDescent="0.3">
      <c r="B241" s="82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</row>
    <row r="242" spans="2:53" x14ac:dyDescent="0.3">
      <c r="B242" s="82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</row>
    <row r="243" spans="2:53" x14ac:dyDescent="0.3">
      <c r="B243" s="82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</row>
    <row r="244" spans="2:53" x14ac:dyDescent="0.3">
      <c r="B244" s="82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</row>
    <row r="245" spans="2:53" x14ac:dyDescent="0.3">
      <c r="B245" s="82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</row>
    <row r="246" spans="2:53" x14ac:dyDescent="0.3">
      <c r="B246" s="82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</row>
    <row r="247" spans="2:53" x14ac:dyDescent="0.3">
      <c r="B247" s="82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</row>
    <row r="248" spans="2:53" x14ac:dyDescent="0.3">
      <c r="B248" s="82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</row>
    <row r="249" spans="2:53" x14ac:dyDescent="0.3">
      <c r="B249" s="82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</row>
    <row r="250" spans="2:53" x14ac:dyDescent="0.3">
      <c r="B250" s="82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</row>
    <row r="251" spans="2:53" x14ac:dyDescent="0.3">
      <c r="B251" s="82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</row>
    <row r="252" spans="2:53" x14ac:dyDescent="0.3">
      <c r="B252" s="82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</row>
    <row r="253" spans="2:53" x14ac:dyDescent="0.3">
      <c r="B253" s="82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</row>
    <row r="254" spans="2:53" x14ac:dyDescent="0.3">
      <c r="B254" s="82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</row>
    <row r="255" spans="2:53" x14ac:dyDescent="0.3">
      <c r="B255" s="82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</row>
    <row r="256" spans="2:53" x14ac:dyDescent="0.3">
      <c r="B256" s="82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</row>
    <row r="257" spans="2:53" x14ac:dyDescent="0.3">
      <c r="B257" s="82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</row>
    <row r="258" spans="2:53" x14ac:dyDescent="0.3">
      <c r="B258" s="82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</row>
    <row r="259" spans="2:53" x14ac:dyDescent="0.3">
      <c r="B259" s="82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</row>
    <row r="260" spans="2:53" x14ac:dyDescent="0.3">
      <c r="B260" s="82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</row>
    <row r="261" spans="2:53" x14ac:dyDescent="0.3">
      <c r="B261" s="82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</row>
    <row r="262" spans="2:53" x14ac:dyDescent="0.3">
      <c r="B262" s="82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</row>
    <row r="263" spans="2:53" x14ac:dyDescent="0.3">
      <c r="B263" s="82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</row>
    <row r="264" spans="2:53" x14ac:dyDescent="0.3">
      <c r="B264" s="82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</row>
    <row r="265" spans="2:53" x14ac:dyDescent="0.3">
      <c r="B265" s="82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</row>
    <row r="266" spans="2:53" x14ac:dyDescent="0.3">
      <c r="B266" s="82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</row>
    <row r="267" spans="2:53" x14ac:dyDescent="0.3">
      <c r="B267" s="82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</row>
    <row r="268" spans="2:53" x14ac:dyDescent="0.3">
      <c r="B268" s="82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</row>
    <row r="269" spans="2:53" x14ac:dyDescent="0.3">
      <c r="B269" s="82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</row>
    <row r="270" spans="2:53" x14ac:dyDescent="0.3">
      <c r="B270" s="82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</row>
    <row r="271" spans="2:53" x14ac:dyDescent="0.3">
      <c r="B271" s="82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</row>
    <row r="272" spans="2:53" x14ac:dyDescent="0.3">
      <c r="B272" s="82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</row>
    <row r="273" spans="2:53" x14ac:dyDescent="0.3">
      <c r="B273" s="82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</row>
    <row r="274" spans="2:53" x14ac:dyDescent="0.3">
      <c r="B274" s="82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</row>
    <row r="275" spans="2:53" x14ac:dyDescent="0.3">
      <c r="B275" s="82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</row>
    <row r="276" spans="2:53" x14ac:dyDescent="0.3">
      <c r="B276" s="82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</row>
    <row r="277" spans="2:53" x14ac:dyDescent="0.3">
      <c r="B277" s="82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</row>
    <row r="278" spans="2:53" x14ac:dyDescent="0.3">
      <c r="B278" s="82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</row>
    <row r="279" spans="2:53" x14ac:dyDescent="0.3">
      <c r="B279" s="82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</row>
    <row r="280" spans="2:53" x14ac:dyDescent="0.3">
      <c r="B280" s="82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</row>
    <row r="281" spans="2:53" x14ac:dyDescent="0.3">
      <c r="B281" s="82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</row>
    <row r="282" spans="2:53" x14ac:dyDescent="0.3">
      <c r="B282" s="82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</row>
    <row r="283" spans="2:53" x14ac:dyDescent="0.3">
      <c r="B283" s="82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</row>
    <row r="284" spans="2:53" x14ac:dyDescent="0.3">
      <c r="B284" s="82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</row>
    <row r="285" spans="2:53" x14ac:dyDescent="0.3">
      <c r="B285" s="82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</row>
    <row r="286" spans="2:53" x14ac:dyDescent="0.3">
      <c r="B286" s="82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</row>
    <row r="287" spans="2:53" x14ac:dyDescent="0.3">
      <c r="B287" s="82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</row>
    <row r="288" spans="2:53" x14ac:dyDescent="0.3">
      <c r="B288" s="82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</row>
    <row r="289" spans="2:53" x14ac:dyDescent="0.3">
      <c r="B289" s="82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</row>
    <row r="290" spans="2:53" x14ac:dyDescent="0.3">
      <c r="B290" s="82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</row>
    <row r="291" spans="2:53" x14ac:dyDescent="0.3">
      <c r="B291" s="82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</row>
    <row r="292" spans="2:53" x14ac:dyDescent="0.3">
      <c r="B292" s="82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</row>
    <row r="293" spans="2:53" x14ac:dyDescent="0.3">
      <c r="B293" s="82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</row>
    <row r="294" spans="2:53" x14ac:dyDescent="0.3">
      <c r="B294" s="82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</row>
    <row r="295" spans="2:53" x14ac:dyDescent="0.3">
      <c r="B295" s="82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</row>
    <row r="296" spans="2:53" x14ac:dyDescent="0.3">
      <c r="B296" s="82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</row>
    <row r="297" spans="2:53" x14ac:dyDescent="0.3">
      <c r="B297" s="82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</row>
    <row r="298" spans="2:53" x14ac:dyDescent="0.3">
      <c r="B298" s="82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</row>
    <row r="299" spans="2:53" x14ac:dyDescent="0.3">
      <c r="B299" s="82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</row>
    <row r="300" spans="2:53" x14ac:dyDescent="0.3">
      <c r="B300" s="82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</row>
    <row r="301" spans="2:53" x14ac:dyDescent="0.3">
      <c r="B301" s="82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</row>
    <row r="302" spans="2:53" x14ac:dyDescent="0.3">
      <c r="B302" s="82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</row>
    <row r="303" spans="2:53" x14ac:dyDescent="0.3">
      <c r="B303" s="82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</row>
    <row r="304" spans="2:53" x14ac:dyDescent="0.3">
      <c r="B304" s="82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</row>
    <row r="305" spans="2:53" x14ac:dyDescent="0.3">
      <c r="B305" s="82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</row>
    <row r="306" spans="2:53" x14ac:dyDescent="0.3">
      <c r="B306" s="82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</row>
    <row r="307" spans="2:53" x14ac:dyDescent="0.3">
      <c r="B307" s="82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</row>
    <row r="308" spans="2:53" x14ac:dyDescent="0.3">
      <c r="B308" s="82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</row>
    <row r="309" spans="2:53" x14ac:dyDescent="0.3">
      <c r="B309" s="82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</row>
    <row r="310" spans="2:53" x14ac:dyDescent="0.3">
      <c r="B310" s="82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</row>
    <row r="311" spans="2:53" x14ac:dyDescent="0.3">
      <c r="B311" s="82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</row>
    <row r="312" spans="2:53" x14ac:dyDescent="0.3">
      <c r="B312" s="82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</row>
    <row r="313" spans="2:53" x14ac:dyDescent="0.3">
      <c r="B313" s="82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</row>
    <row r="314" spans="2:53" x14ac:dyDescent="0.3">
      <c r="B314" s="82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</row>
    <row r="315" spans="2:53" x14ac:dyDescent="0.3">
      <c r="B315" s="82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</row>
    <row r="316" spans="2:53" x14ac:dyDescent="0.3">
      <c r="B316" s="82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</row>
    <row r="317" spans="2:53" x14ac:dyDescent="0.3">
      <c r="B317" s="82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</row>
    <row r="318" spans="2:53" x14ac:dyDescent="0.3">
      <c r="B318" s="82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</row>
    <row r="319" spans="2:53" x14ac:dyDescent="0.3">
      <c r="B319" s="82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</row>
    <row r="320" spans="2:53" x14ac:dyDescent="0.3">
      <c r="B320" s="82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</row>
    <row r="321" spans="2:53" x14ac:dyDescent="0.3">
      <c r="B321" s="82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</row>
    <row r="322" spans="2:53" x14ac:dyDescent="0.3">
      <c r="B322" s="82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</row>
    <row r="323" spans="2:53" x14ac:dyDescent="0.3">
      <c r="B323" s="82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</row>
    <row r="324" spans="2:53" x14ac:dyDescent="0.3">
      <c r="B324" s="82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</row>
    <row r="325" spans="2:53" x14ac:dyDescent="0.3">
      <c r="B325" s="82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</row>
    <row r="326" spans="2:53" x14ac:dyDescent="0.3">
      <c r="B326" s="82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</row>
    <row r="327" spans="2:53" x14ac:dyDescent="0.3">
      <c r="B327" s="82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</row>
    <row r="328" spans="2:53" x14ac:dyDescent="0.3">
      <c r="B328" s="82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</row>
    <row r="329" spans="2:53" x14ac:dyDescent="0.3">
      <c r="B329" s="82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</row>
    <row r="330" spans="2:53" x14ac:dyDescent="0.3">
      <c r="B330" s="82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</row>
    <row r="331" spans="2:53" x14ac:dyDescent="0.3">
      <c r="B331" s="82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</row>
    <row r="332" spans="2:53" x14ac:dyDescent="0.3">
      <c r="B332" s="82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</row>
    <row r="333" spans="2:53" x14ac:dyDescent="0.3">
      <c r="B333" s="82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</row>
    <row r="334" spans="2:53" x14ac:dyDescent="0.3">
      <c r="B334" s="82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</row>
    <row r="335" spans="2:53" x14ac:dyDescent="0.3">
      <c r="B335" s="82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</row>
    <row r="336" spans="2:53" x14ac:dyDescent="0.3">
      <c r="B336" s="82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</row>
    <row r="337" spans="2:53" x14ac:dyDescent="0.3">
      <c r="B337" s="82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</row>
    <row r="338" spans="2:53" x14ac:dyDescent="0.3">
      <c r="B338" s="82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</row>
    <row r="339" spans="2:53" x14ac:dyDescent="0.3">
      <c r="B339" s="82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</row>
    <row r="340" spans="2:53" x14ac:dyDescent="0.3">
      <c r="B340" s="82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</row>
    <row r="341" spans="2:53" x14ac:dyDescent="0.3">
      <c r="B341" s="82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</row>
    <row r="342" spans="2:53" x14ac:dyDescent="0.3">
      <c r="B342" s="82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</row>
    <row r="343" spans="2:53" x14ac:dyDescent="0.3">
      <c r="B343" s="82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</row>
    <row r="344" spans="2:53" x14ac:dyDescent="0.3">
      <c r="B344" s="82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</row>
    <row r="345" spans="2:53" x14ac:dyDescent="0.3">
      <c r="B345" s="82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</row>
    <row r="346" spans="2:53" x14ac:dyDescent="0.3">
      <c r="B346" s="82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</row>
    <row r="347" spans="2:53" x14ac:dyDescent="0.3">
      <c r="B347" s="82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</row>
    <row r="348" spans="2:53" x14ac:dyDescent="0.3">
      <c r="B348" s="82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</row>
    <row r="349" spans="2:53" x14ac:dyDescent="0.3">
      <c r="B349" s="82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</row>
    <row r="350" spans="2:53" x14ac:dyDescent="0.3">
      <c r="B350" s="82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</row>
    <row r="351" spans="2:53" x14ac:dyDescent="0.3">
      <c r="B351" s="82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</row>
    <row r="352" spans="2:53" x14ac:dyDescent="0.3">
      <c r="B352" s="82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</row>
    <row r="353" spans="2:53" x14ac:dyDescent="0.3">
      <c r="B353" s="82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</row>
    <row r="354" spans="2:53" x14ac:dyDescent="0.3">
      <c r="B354" s="82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</row>
    <row r="355" spans="2:53" x14ac:dyDescent="0.3">
      <c r="B355" s="82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</row>
    <row r="356" spans="2:53" x14ac:dyDescent="0.3">
      <c r="B356" s="82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</row>
    <row r="357" spans="2:53" x14ac:dyDescent="0.3">
      <c r="B357" s="82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</row>
    <row r="358" spans="2:53" x14ac:dyDescent="0.3">
      <c r="B358" s="82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</row>
    <row r="359" spans="2:53" x14ac:dyDescent="0.3">
      <c r="B359" s="82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</row>
    <row r="360" spans="2:53" x14ac:dyDescent="0.3">
      <c r="B360" s="82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</row>
    <row r="361" spans="2:53" x14ac:dyDescent="0.3">
      <c r="B361" s="82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</row>
    <row r="362" spans="2:53" x14ac:dyDescent="0.3">
      <c r="B362" s="82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</row>
    <row r="363" spans="2:53" x14ac:dyDescent="0.3">
      <c r="B363" s="82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</row>
    <row r="364" spans="2:53" x14ac:dyDescent="0.3">
      <c r="B364" s="82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</row>
    <row r="365" spans="2:53" x14ac:dyDescent="0.3">
      <c r="B365" s="82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</row>
    <row r="366" spans="2:53" x14ac:dyDescent="0.3">
      <c r="B366" s="82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</row>
    <row r="367" spans="2:53" x14ac:dyDescent="0.3">
      <c r="B367" s="82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</row>
    <row r="368" spans="2:53" x14ac:dyDescent="0.3">
      <c r="B368" s="82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</row>
    <row r="369" spans="2:53" x14ac:dyDescent="0.3">
      <c r="B369" s="82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</row>
    <row r="370" spans="2:53" x14ac:dyDescent="0.3">
      <c r="B370" s="82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</row>
    <row r="371" spans="2:53" x14ac:dyDescent="0.3">
      <c r="B371" s="82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</row>
    <row r="372" spans="2:53" x14ac:dyDescent="0.3">
      <c r="B372" s="82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</row>
    <row r="373" spans="2:53" x14ac:dyDescent="0.3">
      <c r="B373" s="82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</row>
    <row r="374" spans="2:53" x14ac:dyDescent="0.3">
      <c r="B374" s="82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</row>
    <row r="375" spans="2:53" x14ac:dyDescent="0.3">
      <c r="B375" s="82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</row>
    <row r="376" spans="2:53" x14ac:dyDescent="0.3">
      <c r="B376" s="82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</row>
    <row r="377" spans="2:53" x14ac:dyDescent="0.3">
      <c r="B377" s="82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</row>
    <row r="378" spans="2:53" x14ac:dyDescent="0.3">
      <c r="B378" s="82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</row>
    <row r="379" spans="2:53" x14ac:dyDescent="0.3">
      <c r="B379" s="82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</row>
    <row r="380" spans="2:53" x14ac:dyDescent="0.3">
      <c r="B380" s="82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</row>
    <row r="381" spans="2:53" x14ac:dyDescent="0.3">
      <c r="B381" s="82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</row>
    <row r="382" spans="2:53" x14ac:dyDescent="0.3">
      <c r="B382" s="82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</row>
    <row r="383" spans="2:53" x14ac:dyDescent="0.3">
      <c r="B383" s="82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</row>
    <row r="384" spans="2:53" x14ac:dyDescent="0.3">
      <c r="B384" s="82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</row>
    <row r="385" spans="2:53" x14ac:dyDescent="0.3">
      <c r="B385" s="82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</row>
    <row r="386" spans="2:53" x14ac:dyDescent="0.3">
      <c r="B386" s="82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</row>
    <row r="387" spans="2:53" x14ac:dyDescent="0.3">
      <c r="B387" s="82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</row>
    <row r="388" spans="2:53" x14ac:dyDescent="0.3">
      <c r="B388" s="82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BL297"/>
  <sheetViews>
    <sheetView topLeftCell="A40" zoomScaleNormal="100" workbookViewId="0">
      <selection activeCell="A67" sqref="A67"/>
    </sheetView>
  </sheetViews>
  <sheetFormatPr defaultColWidth="8" defaultRowHeight="13.2" x14ac:dyDescent="0.25"/>
  <cols>
    <col min="1" max="1" width="31.109375" style="1" bestFit="1" customWidth="1"/>
    <col min="2" max="7" width="12.33203125" bestFit="1" customWidth="1"/>
    <col min="8" max="8" width="9.6640625" bestFit="1" customWidth="1"/>
    <col min="9" max="9" width="12.33203125" bestFit="1" customWidth="1"/>
    <col min="10" max="13" width="9.6640625" bestFit="1" customWidth="1"/>
    <col min="14" max="14" width="14.33203125" bestFit="1" customWidth="1"/>
    <col min="15" max="64" width="8" style="72"/>
    <col min="65" max="16384" width="8" style="2"/>
  </cols>
  <sheetData>
    <row r="1" spans="1:64" s="16" customFormat="1" ht="85.95" customHeight="1" x14ac:dyDescent="0.3">
      <c r="A1" s="14"/>
      <c r="B1" s="15"/>
    </row>
    <row r="2" spans="1:64" s="56" customFormat="1" ht="24" customHeight="1" x14ac:dyDescent="0.25">
      <c r="A2" s="100" t="s">
        <v>0</v>
      </c>
      <c r="B2" s="100"/>
      <c r="C2" s="100"/>
      <c r="D2" s="100"/>
      <c r="E2" s="100"/>
      <c r="F2" s="100"/>
      <c r="G2" s="100"/>
      <c r="M2" s="57"/>
      <c r="N2" s="57"/>
    </row>
    <row r="3" spans="1:64" s="3" customFormat="1" ht="24" customHeight="1" x14ac:dyDescent="0.25">
      <c r="A3" s="58"/>
      <c r="M3" s="59"/>
      <c r="N3" s="59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64" s="23" customFormat="1" ht="24" customHeight="1" x14ac:dyDescent="0.25">
      <c r="A4" s="7" t="s">
        <v>1</v>
      </c>
      <c r="B4" s="8">
        <v>1</v>
      </c>
      <c r="C4" s="9">
        <v>2</v>
      </c>
      <c r="D4" s="8">
        <v>3</v>
      </c>
      <c r="E4" s="9">
        <v>4</v>
      </c>
      <c r="F4" s="8">
        <v>5</v>
      </c>
      <c r="G4" s="9">
        <v>6</v>
      </c>
      <c r="H4" s="8">
        <v>7</v>
      </c>
      <c r="I4" s="9">
        <v>8</v>
      </c>
      <c r="J4" s="8">
        <v>9</v>
      </c>
      <c r="K4" s="9">
        <v>10</v>
      </c>
      <c r="L4" s="8">
        <v>11</v>
      </c>
      <c r="M4" s="9">
        <v>12</v>
      </c>
      <c r="N4" s="8" t="s">
        <v>2</v>
      </c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</row>
    <row r="5" spans="1:64" s="23" customFormat="1" ht="24" customHeight="1" x14ac:dyDescent="0.25">
      <c r="A5" s="60" t="s">
        <v>3</v>
      </c>
      <c r="B5" s="41">
        <v>12500</v>
      </c>
      <c r="C5" s="41">
        <v>12500</v>
      </c>
      <c r="D5" s="41">
        <v>12500</v>
      </c>
      <c r="E5" s="41">
        <v>12500</v>
      </c>
      <c r="F5" s="41">
        <v>12500</v>
      </c>
      <c r="G5" s="41">
        <v>12500</v>
      </c>
      <c r="H5" s="41">
        <v>12500</v>
      </c>
      <c r="I5" s="41">
        <v>12500</v>
      </c>
      <c r="J5" s="41">
        <v>12500</v>
      </c>
      <c r="K5" s="41">
        <v>12500</v>
      </c>
      <c r="L5" s="41">
        <v>12500</v>
      </c>
      <c r="M5" s="41">
        <v>12500</v>
      </c>
      <c r="N5" s="22">
        <f>SUM(B5:M5)</f>
        <v>150000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</row>
    <row r="6" spans="1:64" s="23" customFormat="1" ht="24" customHeight="1" x14ac:dyDescent="0.25">
      <c r="A6" s="61" t="s">
        <v>13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</row>
    <row r="7" spans="1:64" s="23" customFormat="1" ht="24" customHeight="1" x14ac:dyDescent="0.25">
      <c r="A7" s="63" t="s">
        <v>4</v>
      </c>
      <c r="B7" s="41">
        <v>150</v>
      </c>
      <c r="C7" s="41">
        <v>150</v>
      </c>
      <c r="D7" s="41">
        <v>150</v>
      </c>
      <c r="E7" s="41">
        <v>150</v>
      </c>
      <c r="F7" s="41">
        <v>150</v>
      </c>
      <c r="G7" s="41">
        <v>150</v>
      </c>
      <c r="H7" s="41">
        <v>150</v>
      </c>
      <c r="I7" s="41">
        <v>150</v>
      </c>
      <c r="J7" s="41">
        <v>150</v>
      </c>
      <c r="K7" s="41">
        <v>150</v>
      </c>
      <c r="L7" s="41">
        <v>150</v>
      </c>
      <c r="M7" s="41">
        <v>150</v>
      </c>
      <c r="N7" s="22">
        <f>SUM(B7:M7)</f>
        <v>1800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</row>
    <row r="8" spans="1:64" s="23" customFormat="1" ht="24" customHeight="1" x14ac:dyDescent="0.25">
      <c r="A8" s="63" t="s">
        <v>5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22">
        <f>SUM(B8:M8)</f>
        <v>0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</row>
    <row r="9" spans="1:64" s="23" customFormat="1" ht="24" customHeight="1" x14ac:dyDescent="0.25">
      <c r="A9" s="64" t="s">
        <v>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62">
        <f>SUM(B9:M9)</f>
        <v>0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</row>
    <row r="10" spans="1:64" s="23" customFormat="1" ht="24" customHeight="1" x14ac:dyDescent="0.25">
      <c r="A10" s="60" t="s">
        <v>12</v>
      </c>
      <c r="B10" s="22">
        <f>SUM(B7:B9)</f>
        <v>150</v>
      </c>
      <c r="C10" s="22">
        <f t="shared" ref="C10:K10" si="0">SUM(C7:C9)</f>
        <v>150</v>
      </c>
      <c r="D10" s="22">
        <f t="shared" si="0"/>
        <v>150</v>
      </c>
      <c r="E10" s="22">
        <f t="shared" si="0"/>
        <v>150</v>
      </c>
      <c r="F10" s="22">
        <f t="shared" si="0"/>
        <v>150</v>
      </c>
      <c r="G10" s="22">
        <f t="shared" si="0"/>
        <v>150</v>
      </c>
      <c r="H10" s="22">
        <f t="shared" si="0"/>
        <v>150</v>
      </c>
      <c r="I10" s="22">
        <f t="shared" si="0"/>
        <v>150</v>
      </c>
      <c r="J10" s="22">
        <f t="shared" si="0"/>
        <v>150</v>
      </c>
      <c r="K10" s="22">
        <f t="shared" si="0"/>
        <v>150</v>
      </c>
      <c r="L10" s="22">
        <f>SUM(L7:L9)</f>
        <v>150</v>
      </c>
      <c r="M10" s="22">
        <f>SUM(M7:M9)</f>
        <v>150</v>
      </c>
      <c r="N10" s="22">
        <f>SUM(B10:M10)</f>
        <v>1800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</row>
    <row r="11" spans="1:64" s="26" customFormat="1" ht="24" customHeight="1" x14ac:dyDescent="0.25">
      <c r="A11" s="38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64" s="23" customFormat="1" ht="24" customHeight="1" x14ac:dyDescent="0.25">
      <c r="A12" s="65" t="s">
        <v>25</v>
      </c>
      <c r="B12" s="22">
        <f>+B5-B10</f>
        <v>12350</v>
      </c>
      <c r="C12" s="22">
        <f t="shared" ref="C12:N12" si="1">+C5-C10</f>
        <v>12350</v>
      </c>
      <c r="D12" s="22">
        <f t="shared" si="1"/>
        <v>12350</v>
      </c>
      <c r="E12" s="22">
        <f t="shared" si="1"/>
        <v>12350</v>
      </c>
      <c r="F12" s="22">
        <f t="shared" si="1"/>
        <v>12350</v>
      </c>
      <c r="G12" s="22">
        <f t="shared" si="1"/>
        <v>12350</v>
      </c>
      <c r="H12" s="22">
        <f t="shared" si="1"/>
        <v>12350</v>
      </c>
      <c r="I12" s="22">
        <f t="shared" si="1"/>
        <v>12350</v>
      </c>
      <c r="J12" s="22">
        <f t="shared" si="1"/>
        <v>12350</v>
      </c>
      <c r="K12" s="22">
        <f t="shared" si="1"/>
        <v>12350</v>
      </c>
      <c r="L12" s="22">
        <f t="shared" si="1"/>
        <v>12350</v>
      </c>
      <c r="M12" s="22">
        <f t="shared" si="1"/>
        <v>12350</v>
      </c>
      <c r="N12" s="22">
        <f t="shared" si="1"/>
        <v>148200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</row>
    <row r="13" spans="1:64" s="23" customFormat="1" ht="24" customHeight="1" x14ac:dyDescent="0.25">
      <c r="A13" s="74"/>
      <c r="B13" s="75">
        <f>IFERROR(B12/B5,".")</f>
        <v>0.98799999999999999</v>
      </c>
      <c r="C13" s="75">
        <f t="shared" ref="C13:N13" si="2">IFERROR(C12/C5,".")</f>
        <v>0.98799999999999999</v>
      </c>
      <c r="D13" s="75">
        <f t="shared" si="2"/>
        <v>0.98799999999999999</v>
      </c>
      <c r="E13" s="75">
        <f t="shared" si="2"/>
        <v>0.98799999999999999</v>
      </c>
      <c r="F13" s="75">
        <f t="shared" si="2"/>
        <v>0.98799999999999999</v>
      </c>
      <c r="G13" s="75">
        <f t="shared" si="2"/>
        <v>0.98799999999999999</v>
      </c>
      <c r="H13" s="75">
        <f t="shared" si="2"/>
        <v>0.98799999999999999</v>
      </c>
      <c r="I13" s="75">
        <f t="shared" si="2"/>
        <v>0.98799999999999999</v>
      </c>
      <c r="J13" s="75">
        <f t="shared" si="2"/>
        <v>0.98799999999999999</v>
      </c>
      <c r="K13" s="75">
        <f t="shared" si="2"/>
        <v>0.98799999999999999</v>
      </c>
      <c r="L13" s="75">
        <f t="shared" si="2"/>
        <v>0.98799999999999999</v>
      </c>
      <c r="M13" s="75">
        <f t="shared" si="2"/>
        <v>0.98799999999999999</v>
      </c>
      <c r="N13" s="75">
        <f t="shared" si="2"/>
        <v>0.98799999999999999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4" s="38" customFormat="1" ht="24" customHeight="1" x14ac:dyDescent="0.25"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64" s="23" customFormat="1" ht="24" customHeight="1" x14ac:dyDescent="0.25">
      <c r="A15" s="76" t="s">
        <v>14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</row>
    <row r="16" spans="1:64" s="23" customFormat="1" ht="24" customHeight="1" x14ac:dyDescent="0.25">
      <c r="A16" s="66" t="s">
        <v>7</v>
      </c>
      <c r="B16" s="41">
        <v>6000</v>
      </c>
      <c r="C16" s="41">
        <v>6000</v>
      </c>
      <c r="D16" s="41">
        <v>6000</v>
      </c>
      <c r="E16" s="41">
        <v>6000</v>
      </c>
      <c r="F16" s="41">
        <v>6000</v>
      </c>
      <c r="G16" s="41">
        <v>6000</v>
      </c>
      <c r="H16" s="41">
        <v>6000</v>
      </c>
      <c r="I16" s="41">
        <v>6000</v>
      </c>
      <c r="J16" s="41">
        <v>6000</v>
      </c>
      <c r="K16" s="41">
        <v>6000</v>
      </c>
      <c r="L16" s="41">
        <v>6000</v>
      </c>
      <c r="M16" s="41">
        <v>6000</v>
      </c>
      <c r="N16" s="22">
        <f>SUM(B16:M16)</f>
        <v>72000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</row>
    <row r="17" spans="1:64" s="23" customFormat="1" ht="24" customHeight="1" x14ac:dyDescent="0.25">
      <c r="A17" s="66" t="s">
        <v>8</v>
      </c>
      <c r="B17" s="41">
        <v>750</v>
      </c>
      <c r="C17" s="41">
        <v>750</v>
      </c>
      <c r="D17" s="41">
        <v>750</v>
      </c>
      <c r="E17" s="41">
        <v>750</v>
      </c>
      <c r="F17" s="41">
        <v>750</v>
      </c>
      <c r="G17" s="41">
        <v>750</v>
      </c>
      <c r="H17" s="41">
        <v>750</v>
      </c>
      <c r="I17" s="41">
        <v>750</v>
      </c>
      <c r="J17" s="41">
        <v>750</v>
      </c>
      <c r="K17" s="41">
        <v>750</v>
      </c>
      <c r="L17" s="41">
        <v>750</v>
      </c>
      <c r="M17" s="41">
        <v>750</v>
      </c>
      <c r="N17" s="22">
        <f t="shared" ref="N17:N25" si="3">SUM(B17:M17)</f>
        <v>9000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</row>
    <row r="18" spans="1:64" s="23" customFormat="1" ht="24" customHeight="1" x14ac:dyDescent="0.25">
      <c r="A18" s="66" t="s">
        <v>27</v>
      </c>
      <c r="B18" s="41">
        <v>100</v>
      </c>
      <c r="C18" s="41">
        <v>100</v>
      </c>
      <c r="D18" s="41">
        <v>100</v>
      </c>
      <c r="E18" s="41">
        <v>100</v>
      </c>
      <c r="F18" s="41">
        <v>100</v>
      </c>
      <c r="G18" s="41">
        <v>100</v>
      </c>
      <c r="H18" s="41">
        <v>100</v>
      </c>
      <c r="I18" s="41">
        <v>100</v>
      </c>
      <c r="J18" s="41">
        <v>100</v>
      </c>
      <c r="K18" s="41">
        <v>100</v>
      </c>
      <c r="L18" s="41">
        <v>100</v>
      </c>
      <c r="M18" s="41">
        <v>100</v>
      </c>
      <c r="N18" s="22">
        <f t="shared" si="3"/>
        <v>1200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</row>
    <row r="19" spans="1:64" s="23" customFormat="1" ht="24" customHeight="1" x14ac:dyDescent="0.25">
      <c r="A19" s="66" t="s">
        <v>28</v>
      </c>
      <c r="B19" s="41">
        <v>250</v>
      </c>
      <c r="C19" s="41">
        <v>250</v>
      </c>
      <c r="D19" s="41">
        <v>250</v>
      </c>
      <c r="E19" s="41">
        <v>250</v>
      </c>
      <c r="F19" s="41">
        <v>250</v>
      </c>
      <c r="G19" s="41">
        <v>250</v>
      </c>
      <c r="H19" s="41">
        <v>250</v>
      </c>
      <c r="I19" s="41">
        <v>250</v>
      </c>
      <c r="J19" s="41">
        <v>250</v>
      </c>
      <c r="K19" s="41">
        <v>250</v>
      </c>
      <c r="L19" s="41">
        <v>250</v>
      </c>
      <c r="M19" s="41">
        <v>250</v>
      </c>
      <c r="N19" s="22">
        <f t="shared" si="3"/>
        <v>3000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</row>
    <row r="20" spans="1:64" s="23" customFormat="1" ht="24" customHeight="1" x14ac:dyDescent="0.25">
      <c r="A20" s="66" t="s">
        <v>29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22">
        <f t="shared" si="3"/>
        <v>0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</row>
    <row r="21" spans="1:64" s="23" customFormat="1" ht="24" customHeight="1" x14ac:dyDescent="0.25">
      <c r="A21" s="66" t="s">
        <v>30</v>
      </c>
      <c r="B21" s="41"/>
      <c r="C21" s="41"/>
      <c r="D21" s="41">
        <v>3000</v>
      </c>
      <c r="E21" s="41"/>
      <c r="F21" s="41"/>
      <c r="G21" s="41"/>
      <c r="H21" s="41"/>
      <c r="I21" s="41"/>
      <c r="J21" s="41"/>
      <c r="K21" s="41"/>
      <c r="L21" s="41"/>
      <c r="M21" s="41"/>
      <c r="N21" s="22">
        <f t="shared" si="3"/>
        <v>3000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</row>
    <row r="22" spans="1:64" s="23" customFormat="1" ht="24" customHeight="1" x14ac:dyDescent="0.25">
      <c r="A22" s="66" t="s">
        <v>31</v>
      </c>
      <c r="B22" s="41">
        <v>2000</v>
      </c>
      <c r="C22" s="41">
        <v>2000</v>
      </c>
      <c r="D22" s="41">
        <v>2000</v>
      </c>
      <c r="E22" s="41">
        <v>2000</v>
      </c>
      <c r="F22" s="41">
        <v>2000</v>
      </c>
      <c r="G22" s="41">
        <v>2000</v>
      </c>
      <c r="H22" s="41">
        <v>2000</v>
      </c>
      <c r="I22" s="41">
        <v>2000</v>
      </c>
      <c r="J22" s="41">
        <v>2000</v>
      </c>
      <c r="K22" s="41">
        <v>2000</v>
      </c>
      <c r="L22" s="41">
        <v>2000</v>
      </c>
      <c r="M22" s="41">
        <v>2000</v>
      </c>
      <c r="N22" s="22">
        <f t="shared" si="3"/>
        <v>24000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</row>
    <row r="23" spans="1:64" s="23" customFormat="1" ht="24" customHeight="1" x14ac:dyDescent="0.25">
      <c r="A23" s="66" t="s">
        <v>32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22">
        <f t="shared" si="3"/>
        <v>0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</row>
    <row r="24" spans="1:64" s="23" customFormat="1" ht="24" customHeight="1" x14ac:dyDescent="0.25">
      <c r="A24" s="66" t="s">
        <v>9</v>
      </c>
      <c r="B24" s="41">
        <v>10</v>
      </c>
      <c r="C24" s="41">
        <v>10</v>
      </c>
      <c r="D24" s="41">
        <v>10</v>
      </c>
      <c r="E24" s="41">
        <v>10</v>
      </c>
      <c r="F24" s="41">
        <v>10</v>
      </c>
      <c r="G24" s="41">
        <v>10</v>
      </c>
      <c r="H24" s="41">
        <v>10</v>
      </c>
      <c r="I24" s="41">
        <v>10</v>
      </c>
      <c r="J24" s="41">
        <v>10</v>
      </c>
      <c r="K24" s="41">
        <v>10</v>
      </c>
      <c r="L24" s="41">
        <v>10</v>
      </c>
      <c r="M24" s="41">
        <v>10</v>
      </c>
      <c r="N24" s="22">
        <f t="shared" si="3"/>
        <v>120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1:64" s="23" customFormat="1" ht="24" customHeight="1" x14ac:dyDescent="0.25">
      <c r="A25" s="67" t="s">
        <v>10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22">
        <f t="shared" si="3"/>
        <v>0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</row>
    <row r="26" spans="1:64" s="80" customFormat="1" ht="24" customHeight="1" thickBot="1" x14ac:dyDescent="0.3">
      <c r="A26" s="77" t="s">
        <v>11</v>
      </c>
      <c r="B26" s="78">
        <f t="shared" ref="B26:M26" si="4">SUM(B16:B25)</f>
        <v>9110</v>
      </c>
      <c r="C26" s="78">
        <f t="shared" si="4"/>
        <v>9110</v>
      </c>
      <c r="D26" s="78">
        <f t="shared" si="4"/>
        <v>12110</v>
      </c>
      <c r="E26" s="78">
        <f t="shared" si="4"/>
        <v>9110</v>
      </c>
      <c r="F26" s="78">
        <f t="shared" si="4"/>
        <v>9110</v>
      </c>
      <c r="G26" s="78">
        <f t="shared" si="4"/>
        <v>9110</v>
      </c>
      <c r="H26" s="78">
        <f t="shared" si="4"/>
        <v>9110</v>
      </c>
      <c r="I26" s="78">
        <f t="shared" si="4"/>
        <v>9110</v>
      </c>
      <c r="J26" s="78">
        <f t="shared" si="4"/>
        <v>9110</v>
      </c>
      <c r="K26" s="78">
        <f t="shared" si="4"/>
        <v>9110</v>
      </c>
      <c r="L26" s="78">
        <f t="shared" si="4"/>
        <v>9110</v>
      </c>
      <c r="M26" s="78">
        <f t="shared" si="4"/>
        <v>9110</v>
      </c>
      <c r="N26" s="78">
        <f>SUM(B26:M26)</f>
        <v>112320</v>
      </c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64" s="23" customFormat="1" ht="24" customHeight="1" thickTop="1" x14ac:dyDescent="0.25">
      <c r="A27" s="68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</row>
    <row r="28" spans="1:64" s="23" customFormat="1" ht="24" customHeight="1" thickBot="1" x14ac:dyDescent="0.3">
      <c r="A28" s="69" t="s">
        <v>24</v>
      </c>
      <c r="B28" s="70">
        <f t="shared" ref="B28:N28" si="5">+B12-B26</f>
        <v>3240</v>
      </c>
      <c r="C28" s="70">
        <f t="shared" si="5"/>
        <v>3240</v>
      </c>
      <c r="D28" s="70">
        <f t="shared" si="5"/>
        <v>240</v>
      </c>
      <c r="E28" s="70">
        <f t="shared" si="5"/>
        <v>3240</v>
      </c>
      <c r="F28" s="70">
        <f t="shared" si="5"/>
        <v>3240</v>
      </c>
      <c r="G28" s="70">
        <f t="shared" si="5"/>
        <v>3240</v>
      </c>
      <c r="H28" s="70">
        <f t="shared" si="5"/>
        <v>3240</v>
      </c>
      <c r="I28" s="70">
        <f t="shared" si="5"/>
        <v>3240</v>
      </c>
      <c r="J28" s="70">
        <f t="shared" si="5"/>
        <v>3240</v>
      </c>
      <c r="K28" s="70">
        <f t="shared" si="5"/>
        <v>3240</v>
      </c>
      <c r="L28" s="70">
        <f t="shared" si="5"/>
        <v>3240</v>
      </c>
      <c r="M28" s="70">
        <f t="shared" si="5"/>
        <v>3240</v>
      </c>
      <c r="N28" s="70">
        <f t="shared" si="5"/>
        <v>35880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64" s="72" customFormat="1" ht="13.8" thickTop="1" x14ac:dyDescent="0.25">
      <c r="A29" s="73"/>
    </row>
    <row r="30" spans="1:64" s="72" customFormat="1" x14ac:dyDescent="0.25">
      <c r="A30" s="73"/>
    </row>
    <row r="31" spans="1:64" s="72" customFormat="1" x14ac:dyDescent="0.25">
      <c r="A31" s="73"/>
    </row>
    <row r="32" spans="1:64" s="72" customFormat="1" x14ac:dyDescent="0.25">
      <c r="A32" s="73"/>
    </row>
    <row r="33" spans="1:1" s="72" customFormat="1" x14ac:dyDescent="0.25">
      <c r="A33" s="73"/>
    </row>
    <row r="34" spans="1:1" s="72" customFormat="1" x14ac:dyDescent="0.25">
      <c r="A34" s="73"/>
    </row>
    <row r="35" spans="1:1" s="72" customFormat="1" x14ac:dyDescent="0.25">
      <c r="A35" s="73"/>
    </row>
    <row r="36" spans="1:1" s="72" customFormat="1" x14ac:dyDescent="0.25">
      <c r="A36" s="73"/>
    </row>
    <row r="37" spans="1:1" s="72" customFormat="1" x14ac:dyDescent="0.25">
      <c r="A37" s="73"/>
    </row>
    <row r="38" spans="1:1" s="72" customFormat="1" x14ac:dyDescent="0.25">
      <c r="A38" s="73"/>
    </row>
    <row r="39" spans="1:1" s="72" customFormat="1" x14ac:dyDescent="0.25">
      <c r="A39" s="73"/>
    </row>
    <row r="40" spans="1:1" s="72" customFormat="1" x14ac:dyDescent="0.25">
      <c r="A40" s="73"/>
    </row>
    <row r="41" spans="1:1" s="72" customFormat="1" x14ac:dyDescent="0.25">
      <c r="A41" s="73"/>
    </row>
    <row r="42" spans="1:1" s="72" customFormat="1" x14ac:dyDescent="0.25">
      <c r="A42" s="73"/>
    </row>
    <row r="43" spans="1:1" s="72" customFormat="1" x14ac:dyDescent="0.25">
      <c r="A43" s="73"/>
    </row>
    <row r="44" spans="1:1" s="72" customFormat="1" x14ac:dyDescent="0.25">
      <c r="A44" s="73"/>
    </row>
    <row r="45" spans="1:1" s="72" customFormat="1" x14ac:dyDescent="0.25">
      <c r="A45" s="73"/>
    </row>
    <row r="46" spans="1:1" s="72" customFormat="1" x14ac:dyDescent="0.25">
      <c r="A46" s="73"/>
    </row>
    <row r="47" spans="1:1" s="72" customFormat="1" x14ac:dyDescent="0.25">
      <c r="A47" s="73"/>
    </row>
    <row r="48" spans="1:1" s="72" customFormat="1" x14ac:dyDescent="0.25">
      <c r="A48" s="73"/>
    </row>
    <row r="49" spans="1:1" s="72" customFormat="1" x14ac:dyDescent="0.25">
      <c r="A49" s="73"/>
    </row>
    <row r="50" spans="1:1" s="72" customFormat="1" x14ac:dyDescent="0.25">
      <c r="A50" s="73"/>
    </row>
    <row r="51" spans="1:1" s="72" customFormat="1" x14ac:dyDescent="0.25">
      <c r="A51" s="73"/>
    </row>
    <row r="52" spans="1:1" s="72" customFormat="1" x14ac:dyDescent="0.25">
      <c r="A52" s="73"/>
    </row>
    <row r="53" spans="1:1" s="72" customFormat="1" x14ac:dyDescent="0.25">
      <c r="A53" s="73"/>
    </row>
    <row r="54" spans="1:1" s="72" customFormat="1" x14ac:dyDescent="0.25">
      <c r="A54" s="73"/>
    </row>
    <row r="55" spans="1:1" s="72" customFormat="1" x14ac:dyDescent="0.25">
      <c r="A55" s="73"/>
    </row>
    <row r="56" spans="1:1" s="72" customFormat="1" x14ac:dyDescent="0.25">
      <c r="A56" s="73"/>
    </row>
    <row r="57" spans="1:1" s="72" customFormat="1" x14ac:dyDescent="0.25">
      <c r="A57" s="73"/>
    </row>
    <row r="58" spans="1:1" s="72" customFormat="1" x14ac:dyDescent="0.25">
      <c r="A58" s="73"/>
    </row>
    <row r="59" spans="1:1" s="72" customFormat="1" x14ac:dyDescent="0.25">
      <c r="A59" s="73"/>
    </row>
    <row r="60" spans="1:1" s="72" customFormat="1" x14ac:dyDescent="0.25">
      <c r="A60" s="73"/>
    </row>
    <row r="61" spans="1:1" s="72" customFormat="1" x14ac:dyDescent="0.25">
      <c r="A61" s="73"/>
    </row>
    <row r="62" spans="1:1" s="72" customFormat="1" x14ac:dyDescent="0.25">
      <c r="A62" s="73"/>
    </row>
    <row r="63" spans="1:1" s="72" customFormat="1" x14ac:dyDescent="0.25">
      <c r="A63" s="73"/>
    </row>
    <row r="64" spans="1:1" s="72" customFormat="1" x14ac:dyDescent="0.25">
      <c r="A64" s="73"/>
    </row>
    <row r="65" spans="1:1" s="72" customFormat="1" x14ac:dyDescent="0.25">
      <c r="A65" s="73"/>
    </row>
    <row r="66" spans="1:1" s="72" customFormat="1" x14ac:dyDescent="0.25">
      <c r="A66" s="73"/>
    </row>
    <row r="67" spans="1:1" s="72" customFormat="1" x14ac:dyDescent="0.25">
      <c r="A67" s="73"/>
    </row>
    <row r="68" spans="1:1" s="72" customFormat="1" x14ac:dyDescent="0.25">
      <c r="A68" s="73"/>
    </row>
    <row r="69" spans="1:1" s="72" customFormat="1" x14ac:dyDescent="0.25">
      <c r="A69" s="73"/>
    </row>
    <row r="70" spans="1:1" s="72" customFormat="1" x14ac:dyDescent="0.25">
      <c r="A70" s="73"/>
    </row>
    <row r="71" spans="1:1" s="72" customFormat="1" x14ac:dyDescent="0.25">
      <c r="A71" s="73"/>
    </row>
    <row r="72" spans="1:1" s="72" customFormat="1" x14ac:dyDescent="0.25">
      <c r="A72" s="73"/>
    </row>
    <row r="73" spans="1:1" s="72" customFormat="1" x14ac:dyDescent="0.25">
      <c r="A73" s="73"/>
    </row>
    <row r="74" spans="1:1" s="72" customFormat="1" x14ac:dyDescent="0.25">
      <c r="A74" s="73"/>
    </row>
    <row r="75" spans="1:1" s="72" customFormat="1" x14ac:dyDescent="0.25">
      <c r="A75" s="73"/>
    </row>
    <row r="76" spans="1:1" s="72" customFormat="1" x14ac:dyDescent="0.25">
      <c r="A76" s="73"/>
    </row>
    <row r="77" spans="1:1" s="72" customFormat="1" x14ac:dyDescent="0.25">
      <c r="A77" s="73"/>
    </row>
    <row r="78" spans="1:1" s="72" customFormat="1" x14ac:dyDescent="0.25">
      <c r="A78" s="73"/>
    </row>
    <row r="79" spans="1:1" s="72" customFormat="1" x14ac:dyDescent="0.25">
      <c r="A79" s="73"/>
    </row>
    <row r="80" spans="1:1" s="72" customFormat="1" x14ac:dyDescent="0.25">
      <c r="A80" s="73"/>
    </row>
    <row r="81" spans="1:1" s="72" customFormat="1" x14ac:dyDescent="0.25">
      <c r="A81" s="73"/>
    </row>
    <row r="82" spans="1:1" s="72" customFormat="1" x14ac:dyDescent="0.25">
      <c r="A82" s="73"/>
    </row>
    <row r="83" spans="1:1" s="72" customFormat="1" x14ac:dyDescent="0.25">
      <c r="A83" s="73"/>
    </row>
    <row r="84" spans="1:1" s="72" customFormat="1" x14ac:dyDescent="0.25">
      <c r="A84" s="73"/>
    </row>
    <row r="85" spans="1:1" s="72" customFormat="1" x14ac:dyDescent="0.25">
      <c r="A85" s="73"/>
    </row>
    <row r="86" spans="1:1" s="72" customFormat="1" x14ac:dyDescent="0.25">
      <c r="A86" s="73"/>
    </row>
    <row r="87" spans="1:1" s="72" customFormat="1" x14ac:dyDescent="0.25">
      <c r="A87" s="73"/>
    </row>
    <row r="88" spans="1:1" s="72" customFormat="1" x14ac:dyDescent="0.25">
      <c r="A88" s="73"/>
    </row>
    <row r="89" spans="1:1" s="72" customFormat="1" x14ac:dyDescent="0.25">
      <c r="A89" s="73"/>
    </row>
    <row r="90" spans="1:1" s="72" customFormat="1" x14ac:dyDescent="0.25">
      <c r="A90" s="73"/>
    </row>
    <row r="91" spans="1:1" s="72" customFormat="1" x14ac:dyDescent="0.25">
      <c r="A91" s="73"/>
    </row>
    <row r="92" spans="1:1" s="72" customFormat="1" x14ac:dyDescent="0.25">
      <c r="A92" s="73"/>
    </row>
    <row r="93" spans="1:1" s="72" customFormat="1" x14ac:dyDescent="0.25">
      <c r="A93" s="73"/>
    </row>
    <row r="94" spans="1:1" s="72" customFormat="1" x14ac:dyDescent="0.25">
      <c r="A94" s="73"/>
    </row>
    <row r="95" spans="1:1" s="72" customFormat="1" x14ac:dyDescent="0.25">
      <c r="A95" s="73"/>
    </row>
    <row r="96" spans="1:1" s="72" customFormat="1" x14ac:dyDescent="0.25">
      <c r="A96" s="73"/>
    </row>
    <row r="97" spans="1:1" s="72" customFormat="1" x14ac:dyDescent="0.25">
      <c r="A97" s="73"/>
    </row>
    <row r="98" spans="1:1" s="72" customFormat="1" x14ac:dyDescent="0.25">
      <c r="A98" s="73"/>
    </row>
    <row r="99" spans="1:1" s="72" customFormat="1" x14ac:dyDescent="0.25">
      <c r="A99" s="73"/>
    </row>
    <row r="100" spans="1:1" s="72" customFormat="1" x14ac:dyDescent="0.25">
      <c r="A100" s="73"/>
    </row>
    <row r="101" spans="1:1" s="72" customFormat="1" x14ac:dyDescent="0.25">
      <c r="A101" s="73"/>
    </row>
    <row r="102" spans="1:1" s="72" customFormat="1" x14ac:dyDescent="0.25">
      <c r="A102" s="73"/>
    </row>
    <row r="103" spans="1:1" s="72" customFormat="1" x14ac:dyDescent="0.25">
      <c r="A103" s="73"/>
    </row>
    <row r="104" spans="1:1" s="72" customFormat="1" x14ac:dyDescent="0.25">
      <c r="A104" s="73"/>
    </row>
    <row r="105" spans="1:1" s="72" customFormat="1" x14ac:dyDescent="0.25">
      <c r="A105" s="73"/>
    </row>
    <row r="106" spans="1:1" s="72" customFormat="1" x14ac:dyDescent="0.25">
      <c r="A106" s="73"/>
    </row>
    <row r="107" spans="1:1" s="72" customFormat="1" x14ac:dyDescent="0.25">
      <c r="A107" s="73"/>
    </row>
    <row r="108" spans="1:1" s="72" customFormat="1" x14ac:dyDescent="0.25">
      <c r="A108" s="73"/>
    </row>
    <row r="109" spans="1:1" s="72" customFormat="1" x14ac:dyDescent="0.25">
      <c r="A109" s="73"/>
    </row>
    <row r="110" spans="1:1" s="72" customFormat="1" x14ac:dyDescent="0.25">
      <c r="A110" s="73"/>
    </row>
    <row r="111" spans="1:1" s="72" customFormat="1" x14ac:dyDescent="0.25">
      <c r="A111" s="73"/>
    </row>
    <row r="112" spans="1:1" s="72" customFormat="1" x14ac:dyDescent="0.25">
      <c r="A112" s="73"/>
    </row>
    <row r="113" spans="1:1" s="72" customFormat="1" x14ac:dyDescent="0.25">
      <c r="A113" s="73"/>
    </row>
    <row r="114" spans="1:1" s="72" customFormat="1" x14ac:dyDescent="0.25">
      <c r="A114" s="73"/>
    </row>
    <row r="115" spans="1:1" s="72" customFormat="1" x14ac:dyDescent="0.25">
      <c r="A115" s="73"/>
    </row>
    <row r="116" spans="1:1" s="72" customFormat="1" x14ac:dyDescent="0.25">
      <c r="A116" s="73"/>
    </row>
    <row r="117" spans="1:1" s="72" customFormat="1" x14ac:dyDescent="0.25">
      <c r="A117" s="73"/>
    </row>
    <row r="118" spans="1:1" s="72" customFormat="1" x14ac:dyDescent="0.25">
      <c r="A118" s="73"/>
    </row>
    <row r="119" spans="1:1" s="72" customFormat="1" x14ac:dyDescent="0.25">
      <c r="A119" s="73"/>
    </row>
    <row r="120" spans="1:1" s="72" customFormat="1" x14ac:dyDescent="0.25">
      <c r="A120" s="73"/>
    </row>
    <row r="121" spans="1:1" s="72" customFormat="1" x14ac:dyDescent="0.25">
      <c r="A121" s="73"/>
    </row>
    <row r="122" spans="1:1" s="72" customFormat="1" x14ac:dyDescent="0.25">
      <c r="A122" s="73"/>
    </row>
    <row r="123" spans="1:1" s="72" customFormat="1" x14ac:dyDescent="0.25">
      <c r="A123" s="73"/>
    </row>
    <row r="124" spans="1:1" s="72" customFormat="1" x14ac:dyDescent="0.25">
      <c r="A124" s="73"/>
    </row>
    <row r="125" spans="1:1" s="72" customFormat="1" x14ac:dyDescent="0.25">
      <c r="A125" s="73"/>
    </row>
    <row r="126" spans="1:1" s="72" customFormat="1" x14ac:dyDescent="0.25">
      <c r="A126" s="73"/>
    </row>
    <row r="127" spans="1:1" s="72" customFormat="1" x14ac:dyDescent="0.25">
      <c r="A127" s="73"/>
    </row>
    <row r="128" spans="1:1" s="72" customFormat="1" x14ac:dyDescent="0.25">
      <c r="A128" s="73"/>
    </row>
    <row r="129" spans="1:1" s="72" customFormat="1" x14ac:dyDescent="0.25">
      <c r="A129" s="73"/>
    </row>
    <row r="130" spans="1:1" s="72" customFormat="1" x14ac:dyDescent="0.25">
      <c r="A130" s="73"/>
    </row>
    <row r="131" spans="1:1" s="72" customFormat="1" x14ac:dyDescent="0.25">
      <c r="A131" s="73"/>
    </row>
    <row r="132" spans="1:1" s="72" customFormat="1" x14ac:dyDescent="0.25">
      <c r="A132" s="73"/>
    </row>
    <row r="133" spans="1:1" s="72" customFormat="1" x14ac:dyDescent="0.25">
      <c r="A133" s="73"/>
    </row>
    <row r="134" spans="1:1" s="72" customFormat="1" x14ac:dyDescent="0.25">
      <c r="A134" s="73"/>
    </row>
    <row r="135" spans="1:1" s="72" customFormat="1" x14ac:dyDescent="0.25">
      <c r="A135" s="73"/>
    </row>
    <row r="136" spans="1:1" s="72" customFormat="1" x14ac:dyDescent="0.25">
      <c r="A136" s="73"/>
    </row>
    <row r="137" spans="1:1" s="72" customFormat="1" x14ac:dyDescent="0.25">
      <c r="A137" s="73"/>
    </row>
    <row r="138" spans="1:1" s="72" customFormat="1" x14ac:dyDescent="0.25">
      <c r="A138" s="73"/>
    </row>
    <row r="139" spans="1:1" s="72" customFormat="1" x14ac:dyDescent="0.25">
      <c r="A139" s="73"/>
    </row>
    <row r="140" spans="1:1" s="72" customFormat="1" x14ac:dyDescent="0.25">
      <c r="A140" s="73"/>
    </row>
    <row r="141" spans="1:1" s="72" customFormat="1" x14ac:dyDescent="0.25">
      <c r="A141" s="73"/>
    </row>
    <row r="142" spans="1:1" s="72" customFormat="1" x14ac:dyDescent="0.25">
      <c r="A142" s="73"/>
    </row>
    <row r="143" spans="1:1" s="72" customFormat="1" x14ac:dyDescent="0.25">
      <c r="A143" s="73"/>
    </row>
    <row r="144" spans="1:1" s="72" customFormat="1" x14ac:dyDescent="0.25">
      <c r="A144" s="73"/>
    </row>
    <row r="145" spans="1:1" s="72" customFormat="1" x14ac:dyDescent="0.25">
      <c r="A145" s="73"/>
    </row>
    <row r="146" spans="1:1" s="72" customFormat="1" x14ac:dyDescent="0.25">
      <c r="A146" s="73"/>
    </row>
    <row r="147" spans="1:1" s="72" customFormat="1" x14ac:dyDescent="0.25">
      <c r="A147" s="73"/>
    </row>
    <row r="148" spans="1:1" s="72" customFormat="1" x14ac:dyDescent="0.25">
      <c r="A148" s="73"/>
    </row>
    <row r="149" spans="1:1" s="72" customFormat="1" x14ac:dyDescent="0.25">
      <c r="A149" s="73"/>
    </row>
    <row r="150" spans="1:1" s="72" customFormat="1" x14ac:dyDescent="0.25">
      <c r="A150" s="73"/>
    </row>
    <row r="151" spans="1:1" s="72" customFormat="1" x14ac:dyDescent="0.25">
      <c r="A151" s="73"/>
    </row>
    <row r="152" spans="1:1" s="72" customFormat="1" x14ac:dyDescent="0.25">
      <c r="A152" s="73"/>
    </row>
    <row r="153" spans="1:1" s="72" customFormat="1" x14ac:dyDescent="0.25">
      <c r="A153" s="73"/>
    </row>
    <row r="154" spans="1:1" s="72" customFormat="1" x14ac:dyDescent="0.25">
      <c r="A154" s="73"/>
    </row>
    <row r="155" spans="1:1" s="72" customFormat="1" x14ac:dyDescent="0.25">
      <c r="A155" s="73"/>
    </row>
    <row r="156" spans="1:1" s="72" customFormat="1" x14ac:dyDescent="0.25">
      <c r="A156" s="73"/>
    </row>
    <row r="157" spans="1:1" s="72" customFormat="1" x14ac:dyDescent="0.25">
      <c r="A157" s="73"/>
    </row>
    <row r="158" spans="1:1" s="72" customFormat="1" x14ac:dyDescent="0.25">
      <c r="A158" s="73"/>
    </row>
    <row r="159" spans="1:1" s="72" customFormat="1" x14ac:dyDescent="0.25">
      <c r="A159" s="73"/>
    </row>
    <row r="160" spans="1:1" s="72" customFormat="1" x14ac:dyDescent="0.25">
      <c r="A160" s="73"/>
    </row>
    <row r="161" spans="1:1" s="72" customFormat="1" x14ac:dyDescent="0.25">
      <c r="A161" s="73"/>
    </row>
    <row r="162" spans="1:1" s="72" customFormat="1" x14ac:dyDescent="0.25">
      <c r="A162" s="73"/>
    </row>
    <row r="163" spans="1:1" s="72" customFormat="1" x14ac:dyDescent="0.25">
      <c r="A163" s="73"/>
    </row>
    <row r="164" spans="1:1" s="72" customFormat="1" x14ac:dyDescent="0.25">
      <c r="A164" s="73"/>
    </row>
    <row r="165" spans="1:1" s="72" customFormat="1" x14ac:dyDescent="0.25">
      <c r="A165" s="73"/>
    </row>
    <row r="166" spans="1:1" s="72" customFormat="1" x14ac:dyDescent="0.25">
      <c r="A166" s="73"/>
    </row>
    <row r="167" spans="1:1" s="72" customFormat="1" x14ac:dyDescent="0.25">
      <c r="A167" s="73"/>
    </row>
    <row r="168" spans="1:1" s="72" customFormat="1" x14ac:dyDescent="0.25">
      <c r="A168" s="73"/>
    </row>
    <row r="169" spans="1:1" s="72" customFormat="1" x14ac:dyDescent="0.25">
      <c r="A169" s="73"/>
    </row>
    <row r="170" spans="1:1" s="72" customFormat="1" x14ac:dyDescent="0.25">
      <c r="A170" s="73"/>
    </row>
    <row r="171" spans="1:1" s="72" customFormat="1" x14ac:dyDescent="0.25">
      <c r="A171" s="73"/>
    </row>
    <row r="172" spans="1:1" s="72" customFormat="1" x14ac:dyDescent="0.25">
      <c r="A172" s="73"/>
    </row>
    <row r="173" spans="1:1" s="72" customFormat="1" x14ac:dyDescent="0.25">
      <c r="A173" s="73"/>
    </row>
    <row r="174" spans="1:1" s="72" customFormat="1" x14ac:dyDescent="0.25">
      <c r="A174" s="73"/>
    </row>
    <row r="175" spans="1:1" s="72" customFormat="1" x14ac:dyDescent="0.25">
      <c r="A175" s="73"/>
    </row>
    <row r="176" spans="1:1" s="72" customFormat="1" x14ac:dyDescent="0.25">
      <c r="A176" s="73"/>
    </row>
    <row r="177" spans="1:1" s="72" customFormat="1" x14ac:dyDescent="0.25">
      <c r="A177" s="73"/>
    </row>
    <row r="178" spans="1:1" s="72" customFormat="1" x14ac:dyDescent="0.25">
      <c r="A178" s="73"/>
    </row>
    <row r="179" spans="1:1" s="72" customFormat="1" x14ac:dyDescent="0.25">
      <c r="A179" s="73"/>
    </row>
    <row r="180" spans="1:1" s="72" customFormat="1" x14ac:dyDescent="0.25">
      <c r="A180" s="73"/>
    </row>
    <row r="181" spans="1:1" s="72" customFormat="1" x14ac:dyDescent="0.25">
      <c r="A181" s="73"/>
    </row>
    <row r="182" spans="1:1" s="72" customFormat="1" x14ac:dyDescent="0.25">
      <c r="A182" s="73"/>
    </row>
    <row r="183" spans="1:1" s="72" customFormat="1" x14ac:dyDescent="0.25">
      <c r="A183" s="73"/>
    </row>
    <row r="184" spans="1:1" s="72" customFormat="1" x14ac:dyDescent="0.25">
      <c r="A184" s="73"/>
    </row>
    <row r="185" spans="1:1" s="72" customFormat="1" x14ac:dyDescent="0.25">
      <c r="A185" s="73"/>
    </row>
    <row r="186" spans="1:1" s="72" customFormat="1" x14ac:dyDescent="0.25">
      <c r="A186" s="73"/>
    </row>
    <row r="187" spans="1:1" s="72" customFormat="1" x14ac:dyDescent="0.25">
      <c r="A187" s="73"/>
    </row>
    <row r="188" spans="1:1" s="72" customFormat="1" x14ac:dyDescent="0.25">
      <c r="A188" s="73"/>
    </row>
    <row r="189" spans="1:1" s="72" customFormat="1" x14ac:dyDescent="0.25">
      <c r="A189" s="73"/>
    </row>
    <row r="190" spans="1:1" s="72" customFormat="1" x14ac:dyDescent="0.25">
      <c r="A190" s="73"/>
    </row>
    <row r="191" spans="1:1" s="72" customFormat="1" x14ac:dyDescent="0.25">
      <c r="A191" s="73"/>
    </row>
    <row r="192" spans="1:1" s="72" customFormat="1" x14ac:dyDescent="0.25">
      <c r="A192" s="73"/>
    </row>
    <row r="193" spans="1:1" s="72" customFormat="1" x14ac:dyDescent="0.25">
      <c r="A193" s="73"/>
    </row>
    <row r="194" spans="1:1" s="72" customFormat="1" x14ac:dyDescent="0.25">
      <c r="A194" s="73"/>
    </row>
    <row r="195" spans="1:1" s="72" customFormat="1" x14ac:dyDescent="0.25">
      <c r="A195" s="73"/>
    </row>
    <row r="196" spans="1:1" s="72" customFormat="1" x14ac:dyDescent="0.25">
      <c r="A196" s="73"/>
    </row>
    <row r="197" spans="1:1" s="72" customFormat="1" x14ac:dyDescent="0.25">
      <c r="A197" s="73"/>
    </row>
    <row r="198" spans="1:1" s="72" customFormat="1" x14ac:dyDescent="0.25">
      <c r="A198" s="73"/>
    </row>
    <row r="199" spans="1:1" s="72" customFormat="1" x14ac:dyDescent="0.25">
      <c r="A199" s="73"/>
    </row>
    <row r="200" spans="1:1" s="72" customFormat="1" x14ac:dyDescent="0.25">
      <c r="A200" s="73"/>
    </row>
    <row r="201" spans="1:1" s="72" customFormat="1" x14ac:dyDescent="0.25">
      <c r="A201" s="73"/>
    </row>
    <row r="202" spans="1:1" s="72" customFormat="1" x14ac:dyDescent="0.25">
      <c r="A202" s="73"/>
    </row>
    <row r="203" spans="1:1" s="72" customFormat="1" x14ac:dyDescent="0.25">
      <c r="A203" s="73"/>
    </row>
    <row r="204" spans="1:1" s="72" customFormat="1" x14ac:dyDescent="0.25">
      <c r="A204" s="73"/>
    </row>
    <row r="205" spans="1:1" s="72" customFormat="1" x14ac:dyDescent="0.25">
      <c r="A205" s="73"/>
    </row>
    <row r="206" spans="1:1" s="72" customFormat="1" x14ac:dyDescent="0.25">
      <c r="A206" s="73"/>
    </row>
    <row r="207" spans="1:1" s="72" customFormat="1" x14ac:dyDescent="0.25">
      <c r="A207" s="73"/>
    </row>
    <row r="208" spans="1:1" s="72" customFormat="1" x14ac:dyDescent="0.25">
      <c r="A208" s="73"/>
    </row>
    <row r="209" spans="1:1" s="72" customFormat="1" x14ac:dyDescent="0.25">
      <c r="A209" s="73"/>
    </row>
    <row r="210" spans="1:1" s="72" customFormat="1" x14ac:dyDescent="0.25">
      <c r="A210" s="73"/>
    </row>
    <row r="211" spans="1:1" s="72" customFormat="1" x14ac:dyDescent="0.25">
      <c r="A211" s="73"/>
    </row>
    <row r="212" spans="1:1" s="72" customFormat="1" x14ac:dyDescent="0.25">
      <c r="A212" s="73"/>
    </row>
    <row r="213" spans="1:1" s="72" customFormat="1" x14ac:dyDescent="0.25">
      <c r="A213" s="73"/>
    </row>
    <row r="214" spans="1:1" s="72" customFormat="1" x14ac:dyDescent="0.25">
      <c r="A214" s="73"/>
    </row>
    <row r="215" spans="1:1" s="72" customFormat="1" x14ac:dyDescent="0.25">
      <c r="A215" s="73"/>
    </row>
    <row r="216" spans="1:1" s="72" customFormat="1" x14ac:dyDescent="0.25">
      <c r="A216" s="73"/>
    </row>
    <row r="217" spans="1:1" s="72" customFormat="1" x14ac:dyDescent="0.25">
      <c r="A217" s="73"/>
    </row>
    <row r="218" spans="1:1" s="72" customFormat="1" x14ac:dyDescent="0.25">
      <c r="A218" s="73"/>
    </row>
    <row r="219" spans="1:1" s="72" customFormat="1" x14ac:dyDescent="0.25">
      <c r="A219" s="73"/>
    </row>
    <row r="220" spans="1:1" s="72" customFormat="1" x14ac:dyDescent="0.25">
      <c r="A220" s="73"/>
    </row>
    <row r="221" spans="1:1" s="72" customFormat="1" x14ac:dyDescent="0.25">
      <c r="A221" s="73"/>
    </row>
    <row r="222" spans="1:1" s="72" customFormat="1" x14ac:dyDescent="0.25">
      <c r="A222" s="73"/>
    </row>
    <row r="223" spans="1:1" s="72" customFormat="1" x14ac:dyDescent="0.25">
      <c r="A223" s="73"/>
    </row>
    <row r="224" spans="1:1" s="72" customFormat="1" x14ac:dyDescent="0.25">
      <c r="A224" s="73"/>
    </row>
    <row r="225" spans="1:1" s="72" customFormat="1" x14ac:dyDescent="0.25">
      <c r="A225" s="73"/>
    </row>
    <row r="226" spans="1:1" s="72" customFormat="1" x14ac:dyDescent="0.25">
      <c r="A226" s="73"/>
    </row>
    <row r="227" spans="1:1" s="72" customFormat="1" x14ac:dyDescent="0.25">
      <c r="A227" s="73"/>
    </row>
    <row r="228" spans="1:1" s="72" customFormat="1" x14ac:dyDescent="0.25">
      <c r="A228" s="73"/>
    </row>
    <row r="229" spans="1:1" s="72" customFormat="1" x14ac:dyDescent="0.25">
      <c r="A229" s="73"/>
    </row>
    <row r="230" spans="1:1" s="72" customFormat="1" x14ac:dyDescent="0.25">
      <c r="A230" s="73"/>
    </row>
    <row r="231" spans="1:1" s="72" customFormat="1" x14ac:dyDescent="0.25">
      <c r="A231" s="73"/>
    </row>
    <row r="232" spans="1:1" s="72" customFormat="1" x14ac:dyDescent="0.25">
      <c r="A232" s="73"/>
    </row>
    <row r="233" spans="1:1" s="72" customFormat="1" x14ac:dyDescent="0.25">
      <c r="A233" s="73"/>
    </row>
    <row r="234" spans="1:1" s="72" customFormat="1" x14ac:dyDescent="0.25">
      <c r="A234" s="73"/>
    </row>
    <row r="235" spans="1:1" s="72" customFormat="1" x14ac:dyDescent="0.25">
      <c r="A235" s="73"/>
    </row>
    <row r="236" spans="1:1" s="72" customFormat="1" x14ac:dyDescent="0.25">
      <c r="A236" s="73"/>
    </row>
    <row r="237" spans="1:1" s="72" customFormat="1" x14ac:dyDescent="0.25">
      <c r="A237" s="73"/>
    </row>
    <row r="238" spans="1:1" s="72" customFormat="1" x14ac:dyDescent="0.25">
      <c r="A238" s="73"/>
    </row>
    <row r="239" spans="1:1" s="72" customFormat="1" x14ac:dyDescent="0.25">
      <c r="A239" s="73"/>
    </row>
    <row r="240" spans="1:1" s="72" customFormat="1" x14ac:dyDescent="0.25">
      <c r="A240" s="73"/>
    </row>
    <row r="241" spans="1:1" s="72" customFormat="1" x14ac:dyDescent="0.25">
      <c r="A241" s="73"/>
    </row>
    <row r="242" spans="1:1" s="72" customFormat="1" x14ac:dyDescent="0.25">
      <c r="A242" s="73"/>
    </row>
    <row r="243" spans="1:1" s="72" customFormat="1" x14ac:dyDescent="0.25">
      <c r="A243" s="73"/>
    </row>
    <row r="244" spans="1:1" s="72" customFormat="1" x14ac:dyDescent="0.25">
      <c r="A244" s="73"/>
    </row>
    <row r="245" spans="1:1" s="72" customFormat="1" x14ac:dyDescent="0.25">
      <c r="A245" s="73"/>
    </row>
    <row r="246" spans="1:1" s="72" customFormat="1" x14ac:dyDescent="0.25">
      <c r="A246" s="73"/>
    </row>
    <row r="247" spans="1:1" s="72" customFormat="1" x14ac:dyDescent="0.25">
      <c r="A247" s="73"/>
    </row>
    <row r="248" spans="1:1" s="72" customFormat="1" x14ac:dyDescent="0.25">
      <c r="A248" s="73"/>
    </row>
    <row r="249" spans="1:1" s="72" customFormat="1" x14ac:dyDescent="0.25">
      <c r="A249" s="73"/>
    </row>
    <row r="250" spans="1:1" s="72" customFormat="1" x14ac:dyDescent="0.25">
      <c r="A250" s="73"/>
    </row>
    <row r="251" spans="1:1" s="72" customFormat="1" x14ac:dyDescent="0.25">
      <c r="A251" s="73"/>
    </row>
    <row r="252" spans="1:1" s="72" customFormat="1" x14ac:dyDescent="0.25">
      <c r="A252" s="73"/>
    </row>
    <row r="253" spans="1:1" s="72" customFormat="1" x14ac:dyDescent="0.25">
      <c r="A253" s="73"/>
    </row>
    <row r="254" spans="1:1" s="72" customFormat="1" x14ac:dyDescent="0.25">
      <c r="A254" s="73"/>
    </row>
    <row r="255" spans="1:1" s="72" customFormat="1" x14ac:dyDescent="0.25">
      <c r="A255" s="73"/>
    </row>
    <row r="256" spans="1:1" s="72" customFormat="1" x14ac:dyDescent="0.25">
      <c r="A256" s="73"/>
    </row>
    <row r="257" spans="1:1" s="72" customFormat="1" x14ac:dyDescent="0.25">
      <c r="A257" s="73"/>
    </row>
    <row r="258" spans="1:1" s="72" customFormat="1" x14ac:dyDescent="0.25">
      <c r="A258" s="73"/>
    </row>
    <row r="259" spans="1:1" s="72" customFormat="1" x14ac:dyDescent="0.25">
      <c r="A259" s="73"/>
    </row>
    <row r="260" spans="1:1" s="72" customFormat="1" x14ac:dyDescent="0.25">
      <c r="A260" s="73"/>
    </row>
    <row r="261" spans="1:1" s="72" customFormat="1" x14ac:dyDescent="0.25">
      <c r="A261" s="73"/>
    </row>
    <row r="262" spans="1:1" s="72" customFormat="1" x14ac:dyDescent="0.25">
      <c r="A262" s="73"/>
    </row>
    <row r="263" spans="1:1" s="72" customFormat="1" x14ac:dyDescent="0.25">
      <c r="A263" s="73"/>
    </row>
    <row r="264" spans="1:1" s="72" customFormat="1" x14ac:dyDescent="0.25">
      <c r="A264" s="73"/>
    </row>
    <row r="265" spans="1:1" s="72" customFormat="1" x14ac:dyDescent="0.25">
      <c r="A265" s="73"/>
    </row>
    <row r="266" spans="1:1" s="72" customFormat="1" x14ac:dyDescent="0.25">
      <c r="A266" s="73"/>
    </row>
    <row r="267" spans="1:1" s="72" customFormat="1" x14ac:dyDescent="0.25">
      <c r="A267" s="73"/>
    </row>
    <row r="268" spans="1:1" s="72" customFormat="1" x14ac:dyDescent="0.25">
      <c r="A268" s="73"/>
    </row>
    <row r="269" spans="1:1" s="72" customFormat="1" x14ac:dyDescent="0.25">
      <c r="A269" s="73"/>
    </row>
    <row r="270" spans="1:1" s="72" customFormat="1" x14ac:dyDescent="0.25">
      <c r="A270" s="73"/>
    </row>
    <row r="271" spans="1:1" s="72" customFormat="1" x14ac:dyDescent="0.25">
      <c r="A271" s="73"/>
    </row>
    <row r="272" spans="1:1" s="72" customFormat="1" x14ac:dyDescent="0.25">
      <c r="A272" s="73"/>
    </row>
    <row r="273" spans="1:1" s="72" customFormat="1" x14ac:dyDescent="0.25">
      <c r="A273" s="73"/>
    </row>
    <row r="274" spans="1:1" s="72" customFormat="1" x14ac:dyDescent="0.25">
      <c r="A274" s="73"/>
    </row>
    <row r="275" spans="1:1" s="72" customFormat="1" x14ac:dyDescent="0.25">
      <c r="A275" s="73"/>
    </row>
    <row r="276" spans="1:1" s="72" customFormat="1" x14ac:dyDescent="0.25">
      <c r="A276" s="73"/>
    </row>
    <row r="277" spans="1:1" s="72" customFormat="1" x14ac:dyDescent="0.25">
      <c r="A277" s="73"/>
    </row>
    <row r="278" spans="1:1" s="72" customFormat="1" x14ac:dyDescent="0.25">
      <c r="A278" s="73"/>
    </row>
    <row r="279" spans="1:1" s="72" customFormat="1" x14ac:dyDescent="0.25">
      <c r="A279" s="73"/>
    </row>
    <row r="280" spans="1:1" s="72" customFormat="1" x14ac:dyDescent="0.25">
      <c r="A280" s="73"/>
    </row>
    <row r="281" spans="1:1" s="72" customFormat="1" x14ac:dyDescent="0.25">
      <c r="A281" s="73"/>
    </row>
    <row r="282" spans="1:1" s="72" customFormat="1" x14ac:dyDescent="0.25">
      <c r="A282" s="73"/>
    </row>
    <row r="283" spans="1:1" s="72" customFormat="1" x14ac:dyDescent="0.25">
      <c r="A283" s="73"/>
    </row>
    <row r="284" spans="1:1" s="72" customFormat="1" x14ac:dyDescent="0.25">
      <c r="A284" s="73"/>
    </row>
    <row r="285" spans="1:1" s="72" customFormat="1" x14ac:dyDescent="0.25">
      <c r="A285" s="73"/>
    </row>
    <row r="286" spans="1:1" s="72" customFormat="1" x14ac:dyDescent="0.25">
      <c r="A286" s="73"/>
    </row>
    <row r="287" spans="1:1" s="72" customFormat="1" x14ac:dyDescent="0.25">
      <c r="A287" s="73"/>
    </row>
    <row r="288" spans="1:1" s="72" customFormat="1" x14ac:dyDescent="0.25">
      <c r="A288" s="73"/>
    </row>
    <row r="289" spans="1:1" s="72" customFormat="1" x14ac:dyDescent="0.25">
      <c r="A289" s="73"/>
    </row>
    <row r="290" spans="1:1" s="72" customFormat="1" x14ac:dyDescent="0.25">
      <c r="A290" s="73"/>
    </row>
    <row r="291" spans="1:1" s="72" customFormat="1" x14ac:dyDescent="0.25">
      <c r="A291" s="73"/>
    </row>
    <row r="292" spans="1:1" s="72" customFormat="1" x14ac:dyDescent="0.25">
      <c r="A292" s="73"/>
    </row>
    <row r="293" spans="1:1" s="72" customFormat="1" x14ac:dyDescent="0.25">
      <c r="A293" s="73"/>
    </row>
    <row r="294" spans="1:1" s="72" customFormat="1" x14ac:dyDescent="0.25">
      <c r="A294" s="73"/>
    </row>
    <row r="295" spans="1:1" s="72" customFormat="1" x14ac:dyDescent="0.25">
      <c r="A295" s="73"/>
    </row>
    <row r="296" spans="1:1" s="72" customFormat="1" x14ac:dyDescent="0.25">
      <c r="A296" s="73"/>
    </row>
    <row r="297" spans="1:1" s="72" customFormat="1" x14ac:dyDescent="0.25">
      <c r="A297" s="73"/>
    </row>
  </sheetData>
  <mergeCells count="1">
    <mergeCell ref="A2:G2"/>
  </mergeCells>
  <phoneticPr fontId="0" type="noConversion"/>
  <printOptions horizontalCentered="1" verticalCentered="1"/>
  <pageMargins left="0.35433070866141736" right="0.23622047244094491" top="0.35433070866141736" bottom="0.27559055118110237" header="0.23622047244094491" footer="0.23622047244094491"/>
  <pageSetup paperSize="9" scale="75" orientation="landscape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BK93"/>
  <sheetViews>
    <sheetView topLeftCell="A30" zoomScaleNormal="100" workbookViewId="0">
      <selection activeCell="A51" sqref="A51"/>
    </sheetView>
  </sheetViews>
  <sheetFormatPr defaultColWidth="8" defaultRowHeight="13.8" x14ac:dyDescent="0.25"/>
  <cols>
    <col min="1" max="1" width="40" style="6" customWidth="1"/>
    <col min="2" max="14" width="9.6640625" style="6" bestFit="1" customWidth="1"/>
    <col min="15" max="63" width="8" style="25"/>
    <col min="64" max="16384" width="8" style="4"/>
  </cols>
  <sheetData>
    <row r="1" spans="1:63" s="32" customFormat="1" ht="85.95" customHeight="1" x14ac:dyDescent="0.25">
      <c r="A1" s="30"/>
      <c r="B1" s="31"/>
    </row>
    <row r="2" spans="1:63" s="28" customFormat="1" ht="24" customHeight="1" x14ac:dyDescent="0.25">
      <c r="A2" s="100" t="s">
        <v>17</v>
      </c>
      <c r="B2" s="100"/>
      <c r="C2" s="100"/>
      <c r="D2" s="100"/>
      <c r="E2" s="100"/>
      <c r="F2" s="100"/>
      <c r="G2" s="100"/>
      <c r="M2" s="29"/>
      <c r="N2" s="29"/>
    </row>
    <row r="3" spans="1:63" s="5" customFormat="1" ht="24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</row>
    <row r="4" spans="1:63" s="20" customFormat="1" ht="24" customHeight="1" x14ac:dyDescent="0.25">
      <c r="A4" s="19" t="s">
        <v>1</v>
      </c>
      <c r="B4" s="8">
        <f>+'Profit &amp; Loss'!B4</f>
        <v>1</v>
      </c>
      <c r="C4" s="8">
        <f>+'Profit &amp; Loss'!C4</f>
        <v>2</v>
      </c>
      <c r="D4" s="8">
        <f>+'Profit &amp; Loss'!D4</f>
        <v>3</v>
      </c>
      <c r="E4" s="8">
        <f>+'Profit &amp; Loss'!E4</f>
        <v>4</v>
      </c>
      <c r="F4" s="8">
        <f>+'Profit &amp; Loss'!F4</f>
        <v>5</v>
      </c>
      <c r="G4" s="8">
        <f>+'Profit &amp; Loss'!G4</f>
        <v>6</v>
      </c>
      <c r="H4" s="8">
        <f>+'Profit &amp; Loss'!H4</f>
        <v>7</v>
      </c>
      <c r="I4" s="8">
        <f>+'Profit &amp; Loss'!I4</f>
        <v>8</v>
      </c>
      <c r="J4" s="8">
        <f>+'Profit &amp; Loss'!J4</f>
        <v>9</v>
      </c>
      <c r="K4" s="8">
        <f>+'Profit &amp; Loss'!K4</f>
        <v>10</v>
      </c>
      <c r="L4" s="8">
        <f>+'Profit &amp; Loss'!L4</f>
        <v>11</v>
      </c>
      <c r="M4" s="8">
        <f>+'Profit &amp; Loss'!M4</f>
        <v>12</v>
      </c>
      <c r="N4" s="8" t="s">
        <v>2</v>
      </c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</row>
    <row r="5" spans="1:63" s="39" customFormat="1" ht="24" customHeight="1" x14ac:dyDescent="0.25">
      <c r="A5" s="35" t="s">
        <v>70</v>
      </c>
      <c r="B5" s="36"/>
      <c r="C5" s="37"/>
      <c r="D5" s="36"/>
      <c r="E5" s="37"/>
      <c r="F5" s="36"/>
      <c r="G5" s="37"/>
      <c r="H5" s="36"/>
      <c r="I5" s="37"/>
      <c r="J5" s="36"/>
      <c r="K5" s="37"/>
      <c r="L5" s="36"/>
      <c r="M5" s="37"/>
      <c r="N5" s="21">
        <f>SUM(B5:M5)</f>
        <v>0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</row>
    <row r="6" spans="1:63" s="39" customFormat="1" ht="24" customHeight="1" x14ac:dyDescent="0.25">
      <c r="A6" s="40" t="s">
        <v>18</v>
      </c>
      <c r="B6" s="41">
        <v>10000</v>
      </c>
      <c r="C6" s="42"/>
      <c r="D6" s="41"/>
      <c r="E6" s="42"/>
      <c r="F6" s="41"/>
      <c r="G6" s="42"/>
      <c r="H6" s="41"/>
      <c r="I6" s="42"/>
      <c r="J6" s="41"/>
      <c r="K6" s="42"/>
      <c r="L6" s="41"/>
      <c r="M6" s="42"/>
      <c r="N6" s="21">
        <f>SUM(B6:M6)</f>
        <v>10000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</row>
    <row r="7" spans="1:63" s="39" customFormat="1" ht="24" customHeight="1" x14ac:dyDescent="0.25">
      <c r="A7" s="40" t="s">
        <v>19</v>
      </c>
      <c r="B7" s="43">
        <f ca="1">+Workings!C36</f>
        <v>5000</v>
      </c>
      <c r="C7" s="43">
        <f ca="1">+Workings!D36</f>
        <v>5000</v>
      </c>
      <c r="D7" s="43">
        <f ca="1">+Workings!E36</f>
        <v>12500</v>
      </c>
      <c r="E7" s="43">
        <f ca="1">+Workings!F36</f>
        <v>12500</v>
      </c>
      <c r="F7" s="43">
        <f ca="1">+Workings!G36</f>
        <v>12500</v>
      </c>
      <c r="G7" s="43">
        <f ca="1">+Workings!H36</f>
        <v>12500</v>
      </c>
      <c r="H7" s="43">
        <f ca="1">+Workings!I36</f>
        <v>12500</v>
      </c>
      <c r="I7" s="43">
        <f ca="1">+Workings!J36</f>
        <v>12500</v>
      </c>
      <c r="J7" s="43">
        <f ca="1">+Workings!K36</f>
        <v>12500</v>
      </c>
      <c r="K7" s="43">
        <f ca="1">+Workings!L36</f>
        <v>12500</v>
      </c>
      <c r="L7" s="43">
        <f ca="1">+Workings!M36</f>
        <v>12500</v>
      </c>
      <c r="M7" s="43">
        <f ca="1">+Workings!N36</f>
        <v>12500</v>
      </c>
      <c r="N7" s="21">
        <f ca="1">SUM(B7:M7)</f>
        <v>135000</v>
      </c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</row>
    <row r="8" spans="1:63" s="39" customFormat="1" ht="24" customHeight="1" x14ac:dyDescent="0.25">
      <c r="A8" s="35" t="s">
        <v>20</v>
      </c>
      <c r="B8" s="36"/>
      <c r="C8" s="37"/>
      <c r="D8" s="36"/>
      <c r="E8" s="37"/>
      <c r="F8" s="36"/>
      <c r="G8" s="37"/>
      <c r="H8" s="36"/>
      <c r="I8" s="37"/>
      <c r="J8" s="36"/>
      <c r="K8" s="37"/>
      <c r="L8" s="36"/>
      <c r="M8" s="37"/>
      <c r="N8" s="21">
        <f>SUM(B8:M8)</f>
        <v>0</v>
      </c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</row>
    <row r="9" spans="1:63" s="39" customFormat="1" ht="24" customHeight="1" x14ac:dyDescent="0.25">
      <c r="A9" s="19" t="s">
        <v>15</v>
      </c>
      <c r="B9" s="22">
        <f t="shared" ref="B9:N9" ca="1" si="0">SUM(B5:B8)</f>
        <v>15000</v>
      </c>
      <c r="C9" s="22">
        <f t="shared" ca="1" si="0"/>
        <v>5000</v>
      </c>
      <c r="D9" s="22">
        <f t="shared" ca="1" si="0"/>
        <v>12500</v>
      </c>
      <c r="E9" s="22">
        <f t="shared" ca="1" si="0"/>
        <v>12500</v>
      </c>
      <c r="F9" s="22">
        <f t="shared" ca="1" si="0"/>
        <v>12500</v>
      </c>
      <c r="G9" s="22">
        <f t="shared" ca="1" si="0"/>
        <v>12500</v>
      </c>
      <c r="H9" s="22">
        <f t="shared" ca="1" si="0"/>
        <v>12500</v>
      </c>
      <c r="I9" s="22">
        <f t="shared" ca="1" si="0"/>
        <v>12500</v>
      </c>
      <c r="J9" s="22">
        <f t="shared" ca="1" si="0"/>
        <v>12500</v>
      </c>
      <c r="K9" s="22">
        <f t="shared" ca="1" si="0"/>
        <v>12500</v>
      </c>
      <c r="L9" s="22">
        <f t="shared" ca="1" si="0"/>
        <v>12500</v>
      </c>
      <c r="M9" s="22">
        <f t="shared" ca="1" si="0"/>
        <v>12500</v>
      </c>
      <c r="N9" s="21">
        <f t="shared" ca="1" si="0"/>
        <v>145000</v>
      </c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</row>
    <row r="10" spans="1:63" s="39" customFormat="1" ht="24" customHeight="1" x14ac:dyDescent="0.25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</row>
    <row r="11" spans="1:63" s="39" customFormat="1" ht="24" customHeight="1" x14ac:dyDescent="0.25">
      <c r="A11" s="46" t="str">
        <f>"Purchases - "&amp;'Profit &amp; Loss'!A7</f>
        <v>Purchases - Materials</v>
      </c>
      <c r="B11" s="43">
        <f ca="1">+Workings!C37</f>
        <v>100</v>
      </c>
      <c r="C11" s="43">
        <f ca="1">+Workings!D37</f>
        <v>150</v>
      </c>
      <c r="D11" s="43">
        <f ca="1">+Workings!E37</f>
        <v>150</v>
      </c>
      <c r="E11" s="43">
        <f ca="1">+Workings!F37</f>
        <v>150</v>
      </c>
      <c r="F11" s="43">
        <f ca="1">+Workings!G37</f>
        <v>150</v>
      </c>
      <c r="G11" s="43">
        <f ca="1">+Workings!H37</f>
        <v>150</v>
      </c>
      <c r="H11" s="43">
        <f ca="1">+Workings!I37</f>
        <v>150</v>
      </c>
      <c r="I11" s="43">
        <f ca="1">+Workings!J37</f>
        <v>150</v>
      </c>
      <c r="J11" s="43">
        <f ca="1">+Workings!K37</f>
        <v>150</v>
      </c>
      <c r="K11" s="43">
        <f ca="1">+Workings!L37</f>
        <v>150</v>
      </c>
      <c r="L11" s="43">
        <f ca="1">+Workings!M37</f>
        <v>150</v>
      </c>
      <c r="M11" s="43">
        <f ca="1">+Workings!N37</f>
        <v>150</v>
      </c>
      <c r="N11" s="22">
        <f t="shared" ref="N11:N23" ca="1" si="1">SUM(B11:M11)</f>
        <v>1750</v>
      </c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</row>
    <row r="12" spans="1:63" s="39" customFormat="1" ht="24" customHeight="1" x14ac:dyDescent="0.25">
      <c r="A12" s="46" t="str">
        <f>"Purchases - "&amp;'Profit &amp; Loss'!A8</f>
        <v>Purchases - Production Wages</v>
      </c>
      <c r="B12" s="43">
        <f>ROUND('Profit &amp; Loss'!B8*'Standing Assumptions'!$B$4,0)</f>
        <v>0</v>
      </c>
      <c r="C12" s="43">
        <f>ROUND('Profit &amp; Loss'!C8*'Standing Assumptions'!$B$4,0)</f>
        <v>0</v>
      </c>
      <c r="D12" s="43">
        <f>ROUND('Profit &amp; Loss'!D8*'Standing Assumptions'!$B$4,0)</f>
        <v>0</v>
      </c>
      <c r="E12" s="43">
        <f>ROUND('Profit &amp; Loss'!E8*'Standing Assumptions'!$B$4,0)</f>
        <v>0</v>
      </c>
      <c r="F12" s="43">
        <f>ROUND('Profit &amp; Loss'!F8*'Standing Assumptions'!$B$4,0)</f>
        <v>0</v>
      </c>
      <c r="G12" s="43">
        <f>ROUND('Profit &amp; Loss'!G8*'Standing Assumptions'!$B$4,0)</f>
        <v>0</v>
      </c>
      <c r="H12" s="43">
        <f>ROUND('Profit &amp; Loss'!H8*'Standing Assumptions'!$B$4,0)</f>
        <v>0</v>
      </c>
      <c r="I12" s="43">
        <f>ROUND('Profit &amp; Loss'!I8*'Standing Assumptions'!$B$4,0)</f>
        <v>0</v>
      </c>
      <c r="J12" s="43">
        <f>ROUND('Profit &amp; Loss'!J8*'Standing Assumptions'!$B$4,0)</f>
        <v>0</v>
      </c>
      <c r="K12" s="43">
        <f>ROUND('Profit &amp; Loss'!K8*'Standing Assumptions'!$B$4,0)</f>
        <v>0</v>
      </c>
      <c r="L12" s="43">
        <f>ROUND('Profit &amp; Loss'!L8*'Standing Assumptions'!$B$4,0)</f>
        <v>0</v>
      </c>
      <c r="M12" s="43">
        <f>ROUND('Profit &amp; Loss'!M8*'Standing Assumptions'!$B$4,0)</f>
        <v>0</v>
      </c>
      <c r="N12" s="22">
        <f t="shared" si="1"/>
        <v>0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</row>
    <row r="13" spans="1:63" s="48" customFormat="1" ht="24" customHeight="1" x14ac:dyDescent="0.25">
      <c r="A13" s="46" t="str">
        <f>"Purchases - "&amp;'Profit &amp; Loss'!A9</f>
        <v>Purchases - Direct Expenses</v>
      </c>
      <c r="B13" s="43">
        <f ca="1">+Workings!C39</f>
        <v>150</v>
      </c>
      <c r="C13" s="43">
        <f ca="1">+Workings!D39</f>
        <v>0</v>
      </c>
      <c r="D13" s="43">
        <f ca="1">+Workings!E39</f>
        <v>0</v>
      </c>
      <c r="E13" s="43">
        <f ca="1">+Workings!F39</f>
        <v>0</v>
      </c>
      <c r="F13" s="43">
        <f ca="1">+Workings!G39</f>
        <v>0</v>
      </c>
      <c r="G13" s="43">
        <f ca="1">+Workings!H39</f>
        <v>0</v>
      </c>
      <c r="H13" s="43">
        <f ca="1">+Workings!I39</f>
        <v>0</v>
      </c>
      <c r="I13" s="43">
        <f ca="1">+Workings!J39</f>
        <v>0</v>
      </c>
      <c r="J13" s="43">
        <f ca="1">+Workings!K39</f>
        <v>0</v>
      </c>
      <c r="K13" s="43">
        <f ca="1">+Workings!L39</f>
        <v>0</v>
      </c>
      <c r="L13" s="43">
        <f ca="1">+Workings!M39</f>
        <v>0</v>
      </c>
      <c r="M13" s="43">
        <f ca="1">+Workings!N39</f>
        <v>0</v>
      </c>
      <c r="N13" s="22">
        <f t="shared" ca="1" si="1"/>
        <v>150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</row>
    <row r="14" spans="1:63" s="48" customFormat="1" ht="24" customHeight="1" x14ac:dyDescent="0.25">
      <c r="A14" s="46" t="str">
        <f>"Purchases - "&amp;'Profit &amp; Loss'!A16</f>
        <v>Purchases - Salaries</v>
      </c>
      <c r="B14" s="43">
        <f>ROUND('Profit &amp; Loss'!B16*'Standing Assumptions'!$B$4,0)</f>
        <v>3900</v>
      </c>
      <c r="C14" s="43">
        <f>ROUND('Profit &amp; Loss'!C16*'Standing Assumptions'!$B$4,0)</f>
        <v>3900</v>
      </c>
      <c r="D14" s="43">
        <f>ROUND('Profit &amp; Loss'!D16*'Standing Assumptions'!$B$4,0)</f>
        <v>3900</v>
      </c>
      <c r="E14" s="43">
        <f>ROUND('Profit &amp; Loss'!E16*'Standing Assumptions'!$B$4,0)</f>
        <v>3900</v>
      </c>
      <c r="F14" s="43">
        <f>ROUND('Profit &amp; Loss'!F16*'Standing Assumptions'!$B$4,0)</f>
        <v>3900</v>
      </c>
      <c r="G14" s="43">
        <f>ROUND('Profit &amp; Loss'!G16*'Standing Assumptions'!$B$4,0)</f>
        <v>3900</v>
      </c>
      <c r="H14" s="43">
        <f>ROUND('Profit &amp; Loss'!H16*'Standing Assumptions'!$B$4,0)</f>
        <v>3900</v>
      </c>
      <c r="I14" s="43">
        <f>ROUND('Profit &amp; Loss'!I16*'Standing Assumptions'!$B$4,0)</f>
        <v>3900</v>
      </c>
      <c r="J14" s="43">
        <f>ROUND('Profit &amp; Loss'!J16*'Standing Assumptions'!$B$4,0)</f>
        <v>3900</v>
      </c>
      <c r="K14" s="43">
        <f>ROUND('Profit &amp; Loss'!K16*'Standing Assumptions'!$B$4,0)</f>
        <v>3900</v>
      </c>
      <c r="L14" s="43">
        <f>ROUND('Profit &amp; Loss'!L16*'Standing Assumptions'!$B$4,0)</f>
        <v>3900</v>
      </c>
      <c r="M14" s="43">
        <f>ROUND('Profit &amp; Loss'!M16*'Standing Assumptions'!$B$4,0)</f>
        <v>3900</v>
      </c>
      <c r="N14" s="22">
        <f t="shared" si="1"/>
        <v>46800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</row>
    <row r="15" spans="1:63" s="48" customFormat="1" ht="24" customHeight="1" x14ac:dyDescent="0.25">
      <c r="A15" s="46" t="str">
        <f>"Purchases - "&amp;'Profit &amp; Loss'!A17</f>
        <v>Purchases - Rent</v>
      </c>
      <c r="B15" s="43">
        <f ca="1">+Workings!C41</f>
        <v>750</v>
      </c>
      <c r="C15" s="43">
        <f ca="1">+Workings!D41</f>
        <v>750</v>
      </c>
      <c r="D15" s="43">
        <f ca="1">+Workings!E41</f>
        <v>750</v>
      </c>
      <c r="E15" s="43">
        <f ca="1">+Workings!F41</f>
        <v>750</v>
      </c>
      <c r="F15" s="43">
        <f ca="1">+Workings!G41</f>
        <v>750</v>
      </c>
      <c r="G15" s="43">
        <f ca="1">+Workings!H41</f>
        <v>750</v>
      </c>
      <c r="H15" s="43">
        <f ca="1">+Workings!I41</f>
        <v>750</v>
      </c>
      <c r="I15" s="43">
        <f ca="1">+Workings!J41</f>
        <v>750</v>
      </c>
      <c r="J15" s="43">
        <f ca="1">+Workings!K41</f>
        <v>750</v>
      </c>
      <c r="K15" s="43">
        <f ca="1">+Workings!L41</f>
        <v>750</v>
      </c>
      <c r="L15" s="43">
        <f ca="1">+Workings!M41</f>
        <v>750</v>
      </c>
      <c r="M15" s="43">
        <f ca="1">+Workings!N41</f>
        <v>750</v>
      </c>
      <c r="N15" s="22">
        <f t="shared" ca="1" si="1"/>
        <v>9000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</row>
    <row r="16" spans="1:63" s="48" customFormat="1" ht="24" customHeight="1" x14ac:dyDescent="0.25">
      <c r="A16" s="46" t="str">
        <f>"Purchases - "&amp;'Profit &amp; Loss'!A18</f>
        <v>Purchases - Software</v>
      </c>
      <c r="B16" s="43">
        <f ca="1">+Workings!C42</f>
        <v>100</v>
      </c>
      <c r="C16" s="43">
        <f ca="1">+Workings!D42</f>
        <v>100</v>
      </c>
      <c r="D16" s="43">
        <f ca="1">+Workings!E42</f>
        <v>100</v>
      </c>
      <c r="E16" s="43">
        <f ca="1">+Workings!F42</f>
        <v>100</v>
      </c>
      <c r="F16" s="43">
        <f ca="1">+Workings!G42</f>
        <v>100</v>
      </c>
      <c r="G16" s="43">
        <f ca="1">+Workings!H42</f>
        <v>100</v>
      </c>
      <c r="H16" s="43">
        <f ca="1">+Workings!I42</f>
        <v>100</v>
      </c>
      <c r="I16" s="43">
        <f ca="1">+Workings!J42</f>
        <v>100</v>
      </c>
      <c r="J16" s="43">
        <f ca="1">+Workings!K42</f>
        <v>100</v>
      </c>
      <c r="K16" s="43">
        <f ca="1">+Workings!L42</f>
        <v>100</v>
      </c>
      <c r="L16" s="43">
        <f ca="1">+Workings!M42</f>
        <v>100</v>
      </c>
      <c r="M16" s="43">
        <f ca="1">+Workings!N42</f>
        <v>100</v>
      </c>
      <c r="N16" s="22">
        <f t="shared" ca="1" si="1"/>
        <v>1200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</row>
    <row r="17" spans="1:63" s="48" customFormat="1" ht="24" customHeight="1" x14ac:dyDescent="0.25">
      <c r="A17" s="46" t="str">
        <f>"Purchases - "&amp;'Profit &amp; Loss'!A19</f>
        <v>Purchases - Travel &amp; Entertainment</v>
      </c>
      <c r="B17" s="43">
        <f ca="1">+Workings!C43</f>
        <v>250</v>
      </c>
      <c r="C17" s="43">
        <f ca="1">+Workings!D43</f>
        <v>250</v>
      </c>
      <c r="D17" s="43">
        <f ca="1">+Workings!E43</f>
        <v>250</v>
      </c>
      <c r="E17" s="43">
        <f ca="1">+Workings!F43</f>
        <v>250</v>
      </c>
      <c r="F17" s="43">
        <f ca="1">+Workings!G43</f>
        <v>250</v>
      </c>
      <c r="G17" s="43">
        <f ca="1">+Workings!H43</f>
        <v>250</v>
      </c>
      <c r="H17" s="43">
        <f ca="1">+Workings!I43</f>
        <v>250</v>
      </c>
      <c r="I17" s="43">
        <f ca="1">+Workings!J43</f>
        <v>250</v>
      </c>
      <c r="J17" s="43">
        <f ca="1">+Workings!K43</f>
        <v>250</v>
      </c>
      <c r="K17" s="43">
        <f ca="1">+Workings!L43</f>
        <v>250</v>
      </c>
      <c r="L17" s="43">
        <f ca="1">+Workings!M43</f>
        <v>250</v>
      </c>
      <c r="M17" s="43">
        <f ca="1">+Workings!N43</f>
        <v>250</v>
      </c>
      <c r="N17" s="22">
        <f t="shared" ca="1" si="1"/>
        <v>3000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</row>
    <row r="18" spans="1:63" s="48" customFormat="1" ht="24" customHeight="1" x14ac:dyDescent="0.25">
      <c r="A18" s="46" t="str">
        <f>"Purchases - "&amp;'Profit &amp; Loss'!A20</f>
        <v>Purchases - Consultants</v>
      </c>
      <c r="B18" s="43">
        <f ca="1">+Workings!C44</f>
        <v>1200</v>
      </c>
      <c r="C18" s="43">
        <f ca="1">+Workings!D44</f>
        <v>0</v>
      </c>
      <c r="D18" s="43">
        <f ca="1">+Workings!E44</f>
        <v>0</v>
      </c>
      <c r="E18" s="43">
        <f ca="1">+Workings!F44</f>
        <v>0</v>
      </c>
      <c r="F18" s="43">
        <f ca="1">+Workings!G44</f>
        <v>0</v>
      </c>
      <c r="G18" s="43">
        <f ca="1">+Workings!H44</f>
        <v>0</v>
      </c>
      <c r="H18" s="43">
        <f ca="1">+Workings!I44</f>
        <v>0</v>
      </c>
      <c r="I18" s="43">
        <f ca="1">+Workings!J44</f>
        <v>0</v>
      </c>
      <c r="J18" s="43">
        <f ca="1">+Workings!K44</f>
        <v>0</v>
      </c>
      <c r="K18" s="43">
        <f ca="1">+Workings!L44</f>
        <v>0</v>
      </c>
      <c r="L18" s="43">
        <f ca="1">+Workings!M44</f>
        <v>0</v>
      </c>
      <c r="M18" s="43">
        <f ca="1">+Workings!N44</f>
        <v>0</v>
      </c>
      <c r="N18" s="22">
        <f t="shared" ca="1" si="1"/>
        <v>1200</v>
      </c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</row>
    <row r="19" spans="1:63" s="48" customFormat="1" ht="24" customHeight="1" x14ac:dyDescent="0.25">
      <c r="A19" s="46" t="str">
        <f>"Purchases - "&amp;'Profit &amp; Loss'!A21</f>
        <v>Purchases - Legal &amp; Professional</v>
      </c>
      <c r="B19" s="43">
        <f ca="1">+Workings!C45</f>
        <v>0</v>
      </c>
      <c r="C19" s="43">
        <f ca="1">+Workings!D45</f>
        <v>0</v>
      </c>
      <c r="D19" s="43">
        <f ca="1">+Workings!E45</f>
        <v>3000</v>
      </c>
      <c r="E19" s="43">
        <f ca="1">+Workings!F45</f>
        <v>0</v>
      </c>
      <c r="F19" s="43">
        <f ca="1">+Workings!G45</f>
        <v>0</v>
      </c>
      <c r="G19" s="43">
        <f ca="1">+Workings!H45</f>
        <v>0</v>
      </c>
      <c r="H19" s="43">
        <f ca="1">+Workings!I45</f>
        <v>0</v>
      </c>
      <c r="I19" s="43">
        <f ca="1">+Workings!J45</f>
        <v>0</v>
      </c>
      <c r="J19" s="43">
        <f ca="1">+Workings!K45</f>
        <v>0</v>
      </c>
      <c r="K19" s="43">
        <f ca="1">+Workings!L45</f>
        <v>0</v>
      </c>
      <c r="L19" s="43">
        <f ca="1">+Workings!M45</f>
        <v>0</v>
      </c>
      <c r="M19" s="43">
        <f ca="1">+Workings!N45</f>
        <v>0</v>
      </c>
      <c r="N19" s="22">
        <f t="shared" ca="1" si="1"/>
        <v>3000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</row>
    <row r="20" spans="1:63" s="48" customFormat="1" ht="24" customHeight="1" x14ac:dyDescent="0.25">
      <c r="A20" s="46" t="str">
        <f>"Purchases - "&amp;'Profit &amp; Loss'!A22</f>
        <v>Purchases - Sales &amp; Marketing</v>
      </c>
      <c r="B20" s="43">
        <f ca="1">+Workings!C46</f>
        <v>100</v>
      </c>
      <c r="C20" s="43">
        <f ca="1">+Workings!D46</f>
        <v>2000</v>
      </c>
      <c r="D20" s="43">
        <f ca="1">+Workings!E46</f>
        <v>2000</v>
      </c>
      <c r="E20" s="43">
        <f ca="1">+Workings!F46</f>
        <v>2000</v>
      </c>
      <c r="F20" s="43">
        <f ca="1">+Workings!G46</f>
        <v>2000</v>
      </c>
      <c r="G20" s="43">
        <f ca="1">+Workings!H46</f>
        <v>2000</v>
      </c>
      <c r="H20" s="43">
        <f ca="1">+Workings!I46</f>
        <v>2000</v>
      </c>
      <c r="I20" s="43">
        <f ca="1">+Workings!J46</f>
        <v>2000</v>
      </c>
      <c r="J20" s="43">
        <f ca="1">+Workings!K46</f>
        <v>2000</v>
      </c>
      <c r="K20" s="43">
        <f ca="1">+Workings!L46</f>
        <v>2000</v>
      </c>
      <c r="L20" s="43">
        <f ca="1">+Workings!M46</f>
        <v>2000</v>
      </c>
      <c r="M20" s="43">
        <f ca="1">+Workings!N46</f>
        <v>2000</v>
      </c>
      <c r="N20" s="22">
        <f t="shared" ca="1" si="1"/>
        <v>22100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</row>
    <row r="21" spans="1:63" s="48" customFormat="1" ht="24" customHeight="1" x14ac:dyDescent="0.25">
      <c r="A21" s="46" t="str">
        <f>"Purchases - "&amp;'Profit &amp; Loss'!A23</f>
        <v>Purchases - Print &amp; Postage</v>
      </c>
      <c r="B21" s="43">
        <f ca="1">+Workings!C47</f>
        <v>0</v>
      </c>
      <c r="C21" s="43">
        <f ca="1">+Workings!D47</f>
        <v>0</v>
      </c>
      <c r="D21" s="43">
        <f ca="1">+Workings!E47</f>
        <v>0</v>
      </c>
      <c r="E21" s="43">
        <f ca="1">+Workings!F47</f>
        <v>0</v>
      </c>
      <c r="F21" s="43">
        <f ca="1">+Workings!G47</f>
        <v>0</v>
      </c>
      <c r="G21" s="43">
        <f ca="1">+Workings!H47</f>
        <v>0</v>
      </c>
      <c r="H21" s="43">
        <f ca="1">+Workings!I47</f>
        <v>0</v>
      </c>
      <c r="I21" s="43">
        <f ca="1">+Workings!J47</f>
        <v>0</v>
      </c>
      <c r="J21" s="43">
        <f ca="1">+Workings!K47</f>
        <v>0</v>
      </c>
      <c r="K21" s="43">
        <f ca="1">+Workings!L47</f>
        <v>0</v>
      </c>
      <c r="L21" s="43">
        <f ca="1">+Workings!M47</f>
        <v>0</v>
      </c>
      <c r="M21" s="43">
        <f ca="1">+Workings!N47</f>
        <v>0</v>
      </c>
      <c r="N21" s="22">
        <f t="shared" ca="1" si="1"/>
        <v>0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</row>
    <row r="22" spans="1:63" s="48" customFormat="1" ht="24" customHeight="1" x14ac:dyDescent="0.25">
      <c r="A22" s="46" t="str">
        <f>"Purchases - "&amp;'Profit &amp; Loss'!A24</f>
        <v>Purchases - Bank Charges</v>
      </c>
      <c r="B22" s="43">
        <f ca="1">+Workings!C48</f>
        <v>10</v>
      </c>
      <c r="C22" s="43">
        <f ca="1">+Workings!D48</f>
        <v>10</v>
      </c>
      <c r="D22" s="43">
        <f ca="1">+Workings!E48</f>
        <v>10</v>
      </c>
      <c r="E22" s="43">
        <f ca="1">+Workings!F48</f>
        <v>10</v>
      </c>
      <c r="F22" s="43">
        <f ca="1">+Workings!G48</f>
        <v>10</v>
      </c>
      <c r="G22" s="43">
        <f ca="1">+Workings!H48</f>
        <v>10</v>
      </c>
      <c r="H22" s="43">
        <f ca="1">+Workings!I48</f>
        <v>10</v>
      </c>
      <c r="I22" s="43">
        <f ca="1">+Workings!J48</f>
        <v>10</v>
      </c>
      <c r="J22" s="43">
        <f ca="1">+Workings!K48</f>
        <v>10</v>
      </c>
      <c r="K22" s="43">
        <f ca="1">+Workings!L48</f>
        <v>10</v>
      </c>
      <c r="L22" s="43">
        <f ca="1">+Workings!M48</f>
        <v>10</v>
      </c>
      <c r="M22" s="43">
        <f ca="1">+Workings!N48</f>
        <v>10</v>
      </c>
      <c r="N22" s="22">
        <f t="shared" ca="1" si="1"/>
        <v>120</v>
      </c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</row>
    <row r="23" spans="1:63" s="48" customFormat="1" ht="24" customHeight="1" x14ac:dyDescent="0.25">
      <c r="A23" s="46" t="str">
        <f>"Purchases - "&amp;'Profit &amp; Loss'!A25</f>
        <v>Purchases - Other</v>
      </c>
      <c r="B23" s="43">
        <f ca="1">+Workings!C49</f>
        <v>0</v>
      </c>
      <c r="C23" s="43">
        <f ca="1">+Workings!D49</f>
        <v>0</v>
      </c>
      <c r="D23" s="43">
        <f ca="1">+Workings!E49</f>
        <v>0</v>
      </c>
      <c r="E23" s="43">
        <f ca="1">+Workings!F49</f>
        <v>0</v>
      </c>
      <c r="F23" s="43">
        <f ca="1">+Workings!G49</f>
        <v>0</v>
      </c>
      <c r="G23" s="43">
        <f ca="1">+Workings!H49</f>
        <v>0</v>
      </c>
      <c r="H23" s="43">
        <f ca="1">+Workings!I49</f>
        <v>0</v>
      </c>
      <c r="I23" s="43">
        <f ca="1">+Workings!J49</f>
        <v>0</v>
      </c>
      <c r="J23" s="43">
        <f ca="1">+Workings!K49</f>
        <v>0</v>
      </c>
      <c r="K23" s="43">
        <f ca="1">+Workings!L49</f>
        <v>0</v>
      </c>
      <c r="L23" s="43">
        <f ca="1">+Workings!M49</f>
        <v>0</v>
      </c>
      <c r="M23" s="43">
        <f ca="1">+Workings!N49</f>
        <v>0</v>
      </c>
      <c r="N23" s="22">
        <f t="shared" ca="1" si="1"/>
        <v>0</v>
      </c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</row>
    <row r="24" spans="1:63" s="39" customFormat="1" ht="24" customHeight="1" x14ac:dyDescent="0.25">
      <c r="A24" s="35" t="s">
        <v>33</v>
      </c>
      <c r="B24" s="41"/>
      <c r="C24" s="42">
        <v>1000</v>
      </c>
      <c r="D24" s="42">
        <v>1000</v>
      </c>
      <c r="E24" s="42">
        <v>1000</v>
      </c>
      <c r="F24" s="42">
        <v>1000</v>
      </c>
      <c r="G24" s="42">
        <v>1000</v>
      </c>
      <c r="H24" s="42">
        <v>1000</v>
      </c>
      <c r="I24" s="42">
        <v>1000</v>
      </c>
      <c r="J24" s="42">
        <v>1000</v>
      </c>
      <c r="K24" s="42">
        <v>1000</v>
      </c>
      <c r="L24" s="42">
        <v>1000</v>
      </c>
      <c r="M24" s="42"/>
      <c r="N24" s="22">
        <f>SUM(B24:M24)</f>
        <v>10000</v>
      </c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</row>
    <row r="25" spans="1:63" s="39" customFormat="1" ht="24" customHeight="1" x14ac:dyDescent="0.25">
      <c r="A25" s="35" t="s">
        <v>50</v>
      </c>
      <c r="B25" s="43">
        <f>+Workings!C25</f>
        <v>0</v>
      </c>
      <c r="C25" s="43">
        <f>+Workings!D25</f>
        <v>4000</v>
      </c>
      <c r="D25" s="43">
        <f>+Workings!E25</f>
        <v>0</v>
      </c>
      <c r="E25" s="43">
        <f>+Workings!F25</f>
        <v>0</v>
      </c>
      <c r="F25" s="43">
        <f>+Workings!G25</f>
        <v>0</v>
      </c>
      <c r="G25" s="43">
        <f>+Workings!H25</f>
        <v>0</v>
      </c>
      <c r="H25" s="43">
        <f>+Workings!I25</f>
        <v>0</v>
      </c>
      <c r="I25" s="43">
        <f>+Workings!J25</f>
        <v>0</v>
      </c>
      <c r="J25" s="43">
        <f>+Workings!K25</f>
        <v>0</v>
      </c>
      <c r="K25" s="43">
        <f>+Workings!L25</f>
        <v>0</v>
      </c>
      <c r="L25" s="43">
        <f>+Workings!M25</f>
        <v>0</v>
      </c>
      <c r="M25" s="43">
        <f>+Workings!N25</f>
        <v>0</v>
      </c>
      <c r="N25" s="22">
        <f>SUM(B25:M25)</f>
        <v>4000</v>
      </c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</row>
    <row r="26" spans="1:63" s="39" customFormat="1" ht="24" customHeight="1" x14ac:dyDescent="0.25">
      <c r="A26" s="35" t="s">
        <v>34</v>
      </c>
      <c r="B26" s="43">
        <f>+'Standing Assumptions'!B26</f>
        <v>2000</v>
      </c>
      <c r="C26" s="49">
        <f>+ROUND((1-'Standing Assumptions'!$B$4)*('Profit &amp; Loss'!B16+'Profit &amp; Loss'!B8),0)</f>
        <v>2100</v>
      </c>
      <c r="D26" s="49">
        <f>+ROUND((1-'Standing Assumptions'!$B$4)*('Profit &amp; Loss'!C16+'Profit &amp; Loss'!C8),0)</f>
        <v>2100</v>
      </c>
      <c r="E26" s="49">
        <f>+ROUND((1-'Standing Assumptions'!$B$4)*('Profit &amp; Loss'!D16+'Profit &amp; Loss'!D8),0)</f>
        <v>2100</v>
      </c>
      <c r="F26" s="49">
        <f>+ROUND((1-'Standing Assumptions'!$B$4)*('Profit &amp; Loss'!E16+'Profit &amp; Loss'!E8),0)</f>
        <v>2100</v>
      </c>
      <c r="G26" s="49">
        <f>+ROUND((1-'Standing Assumptions'!$B$4)*('Profit &amp; Loss'!F16+'Profit &amp; Loss'!F8),0)</f>
        <v>2100</v>
      </c>
      <c r="H26" s="49">
        <f>+ROUND((1-'Standing Assumptions'!$B$4)*('Profit &amp; Loss'!G16+'Profit &amp; Loss'!G8),0)</f>
        <v>2100</v>
      </c>
      <c r="I26" s="49">
        <f>+ROUND((1-'Standing Assumptions'!$B$4)*('Profit &amp; Loss'!H16+'Profit &amp; Loss'!H8),0)</f>
        <v>2100</v>
      </c>
      <c r="J26" s="49">
        <f>+ROUND((1-'Standing Assumptions'!$B$4)*('Profit &amp; Loss'!I16+'Profit &amp; Loss'!I8),0)</f>
        <v>2100</v>
      </c>
      <c r="K26" s="49">
        <f>+ROUND((1-'Standing Assumptions'!$B$4)*('Profit &amp; Loss'!J16+'Profit &amp; Loss'!J8),0)</f>
        <v>2100</v>
      </c>
      <c r="L26" s="49">
        <f>+ROUND((1-'Standing Assumptions'!$B$4)*('Profit &amp; Loss'!K16+'Profit &amp; Loss'!K8),0)</f>
        <v>2100</v>
      </c>
      <c r="M26" s="49">
        <f>+ROUND((1-'Standing Assumptions'!$B$4)*('Profit &amp; Loss'!L16+'Profit &amp; Loss'!L8),0)</f>
        <v>2100</v>
      </c>
      <c r="N26" s="22">
        <f>SUM(B26:M26)</f>
        <v>25100</v>
      </c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</row>
    <row r="27" spans="1:63" s="39" customFormat="1" ht="24" customHeight="1" x14ac:dyDescent="0.25">
      <c r="A27" s="35" t="s">
        <v>35</v>
      </c>
      <c r="B27" s="41"/>
      <c r="C27" s="42"/>
      <c r="D27" s="41"/>
      <c r="E27" s="42"/>
      <c r="F27" s="41"/>
      <c r="G27" s="42"/>
      <c r="H27" s="41"/>
      <c r="I27" s="42"/>
      <c r="J27" s="41"/>
      <c r="K27" s="42"/>
      <c r="L27" s="41"/>
      <c r="M27" s="42"/>
      <c r="N27" s="22">
        <f>SUM(B27:M27)</f>
        <v>0</v>
      </c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</row>
    <row r="28" spans="1:63" s="48" customFormat="1" ht="24" customHeight="1" x14ac:dyDescent="0.25">
      <c r="A28" s="19" t="s">
        <v>16</v>
      </c>
      <c r="B28" s="22">
        <f t="shared" ref="B28:M28" ca="1" si="2">SUM(B11:B27)</f>
        <v>8560</v>
      </c>
      <c r="C28" s="22">
        <f t="shared" ca="1" si="2"/>
        <v>14260</v>
      </c>
      <c r="D28" s="22">
        <f t="shared" ca="1" si="2"/>
        <v>13260</v>
      </c>
      <c r="E28" s="22">
        <f t="shared" ca="1" si="2"/>
        <v>10260</v>
      </c>
      <c r="F28" s="22">
        <f t="shared" ca="1" si="2"/>
        <v>10260</v>
      </c>
      <c r="G28" s="22">
        <f t="shared" ca="1" si="2"/>
        <v>10260</v>
      </c>
      <c r="H28" s="22">
        <f t="shared" ca="1" si="2"/>
        <v>10260</v>
      </c>
      <c r="I28" s="22">
        <f t="shared" ca="1" si="2"/>
        <v>10260</v>
      </c>
      <c r="J28" s="22">
        <f t="shared" ca="1" si="2"/>
        <v>10260</v>
      </c>
      <c r="K28" s="22">
        <f t="shared" ca="1" si="2"/>
        <v>10260</v>
      </c>
      <c r="L28" s="22">
        <f t="shared" ca="1" si="2"/>
        <v>10260</v>
      </c>
      <c r="M28" s="22">
        <f t="shared" ca="1" si="2"/>
        <v>9260</v>
      </c>
      <c r="N28" s="22">
        <f>SUM(N25:N27)</f>
        <v>29100</v>
      </c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</row>
    <row r="29" spans="1:63" s="39" customFormat="1" ht="24" customHeight="1" x14ac:dyDescent="0.25">
      <c r="A29" s="50"/>
      <c r="B29" s="45"/>
      <c r="C29" s="45"/>
      <c r="D29" s="45"/>
      <c r="E29" s="45"/>
      <c r="F29" s="45"/>
      <c r="G29" s="45"/>
      <c r="H29" s="45"/>
      <c r="I29" s="51"/>
      <c r="J29" s="51"/>
      <c r="K29" s="51"/>
      <c r="L29" s="51"/>
      <c r="M29" s="51"/>
      <c r="N29" s="51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</row>
    <row r="30" spans="1:63" s="39" customFormat="1" ht="24" customHeight="1" thickBot="1" x14ac:dyDescent="0.3">
      <c r="A30" s="52" t="s">
        <v>21</v>
      </c>
      <c r="B30" s="53">
        <f t="shared" ref="B30:M30" ca="1" si="3">B9-B28</f>
        <v>6440</v>
      </c>
      <c r="C30" s="53">
        <f t="shared" ca="1" si="3"/>
        <v>-9260</v>
      </c>
      <c r="D30" s="53">
        <f t="shared" ca="1" si="3"/>
        <v>-760</v>
      </c>
      <c r="E30" s="53">
        <f t="shared" ca="1" si="3"/>
        <v>2240</v>
      </c>
      <c r="F30" s="53">
        <f t="shared" ca="1" si="3"/>
        <v>2240</v>
      </c>
      <c r="G30" s="53">
        <f t="shared" ca="1" si="3"/>
        <v>2240</v>
      </c>
      <c r="H30" s="53">
        <f t="shared" ca="1" si="3"/>
        <v>2240</v>
      </c>
      <c r="I30" s="53">
        <f t="shared" ca="1" si="3"/>
        <v>2240</v>
      </c>
      <c r="J30" s="53">
        <f t="shared" ca="1" si="3"/>
        <v>2240</v>
      </c>
      <c r="K30" s="53">
        <f t="shared" ca="1" si="3"/>
        <v>2240</v>
      </c>
      <c r="L30" s="53">
        <f t="shared" ca="1" si="3"/>
        <v>2240</v>
      </c>
      <c r="M30" s="53">
        <f t="shared" ca="1" si="3"/>
        <v>3240</v>
      </c>
      <c r="N30" s="53">
        <f>SUM(N27:N29)</f>
        <v>29100</v>
      </c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</row>
    <row r="31" spans="1:63" s="38" customFormat="1" ht="24" customHeight="1" thickTop="1" x14ac:dyDescent="0.25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63" s="38" customFormat="1" ht="24" customHeight="1" x14ac:dyDescent="0.25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63" s="39" customFormat="1" ht="24" customHeight="1" thickBot="1" x14ac:dyDescent="0.3">
      <c r="A33" s="52" t="s">
        <v>22</v>
      </c>
      <c r="B33" s="55">
        <v>5000</v>
      </c>
      <c r="C33" s="53">
        <f ca="1">+B34</f>
        <v>11440</v>
      </c>
      <c r="D33" s="53">
        <f t="shared" ref="D33:M33" ca="1" si="4">+C34</f>
        <v>2180</v>
      </c>
      <c r="E33" s="53">
        <f t="shared" ca="1" si="4"/>
        <v>1420</v>
      </c>
      <c r="F33" s="53">
        <f t="shared" ca="1" si="4"/>
        <v>3660</v>
      </c>
      <c r="G33" s="53">
        <f t="shared" ca="1" si="4"/>
        <v>5900</v>
      </c>
      <c r="H33" s="53">
        <f t="shared" ca="1" si="4"/>
        <v>8140</v>
      </c>
      <c r="I33" s="53">
        <f t="shared" ca="1" si="4"/>
        <v>10380</v>
      </c>
      <c r="J33" s="53">
        <f t="shared" ca="1" si="4"/>
        <v>12620</v>
      </c>
      <c r="K33" s="53">
        <f t="shared" ca="1" si="4"/>
        <v>14860</v>
      </c>
      <c r="L33" s="53">
        <f t="shared" ca="1" si="4"/>
        <v>17100</v>
      </c>
      <c r="M33" s="53">
        <f t="shared" ca="1" si="4"/>
        <v>19340</v>
      </c>
      <c r="N33" s="53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</row>
    <row r="34" spans="1:63" s="39" customFormat="1" ht="24" customHeight="1" thickTop="1" thickBot="1" x14ac:dyDescent="0.3">
      <c r="A34" s="52" t="s">
        <v>23</v>
      </c>
      <c r="B34" s="53">
        <f ca="1">+B33+B30</f>
        <v>11440</v>
      </c>
      <c r="C34" s="53">
        <f t="shared" ref="C34:M34" ca="1" si="5">+C33+C30</f>
        <v>2180</v>
      </c>
      <c r="D34" s="53">
        <f t="shared" ca="1" si="5"/>
        <v>1420</v>
      </c>
      <c r="E34" s="53">
        <f t="shared" ca="1" si="5"/>
        <v>3660</v>
      </c>
      <c r="F34" s="53">
        <f t="shared" ca="1" si="5"/>
        <v>5900</v>
      </c>
      <c r="G34" s="53">
        <f t="shared" ca="1" si="5"/>
        <v>8140</v>
      </c>
      <c r="H34" s="53">
        <f t="shared" ca="1" si="5"/>
        <v>10380</v>
      </c>
      <c r="I34" s="53">
        <f t="shared" ca="1" si="5"/>
        <v>12620</v>
      </c>
      <c r="J34" s="53">
        <f t="shared" ca="1" si="5"/>
        <v>14860</v>
      </c>
      <c r="K34" s="53">
        <f t="shared" ca="1" si="5"/>
        <v>17100</v>
      </c>
      <c r="L34" s="53">
        <f t="shared" ca="1" si="5"/>
        <v>19340</v>
      </c>
      <c r="M34" s="53">
        <f t="shared" ca="1" si="5"/>
        <v>22580</v>
      </c>
      <c r="N34" s="53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</row>
    <row r="35" spans="1:63" s="27" customFormat="1" ht="14.4" thickTop="1" x14ac:dyDescent="0.25"/>
    <row r="36" spans="1:63" s="27" customFormat="1" x14ac:dyDescent="0.25"/>
    <row r="37" spans="1:63" s="27" customFormat="1" x14ac:dyDescent="0.25"/>
    <row r="38" spans="1:63" s="27" customFormat="1" x14ac:dyDescent="0.25"/>
    <row r="39" spans="1:63" s="27" customFormat="1" x14ac:dyDescent="0.25"/>
    <row r="40" spans="1:63" s="27" customFormat="1" x14ac:dyDescent="0.25"/>
    <row r="41" spans="1:63" s="27" customFormat="1" x14ac:dyDescent="0.25"/>
    <row r="42" spans="1:63" s="27" customFormat="1" x14ac:dyDescent="0.25"/>
    <row r="43" spans="1:63" s="27" customFormat="1" x14ac:dyDescent="0.25"/>
    <row r="44" spans="1:63" s="27" customFormat="1" x14ac:dyDescent="0.25"/>
    <row r="45" spans="1:63" s="27" customFormat="1" x14ac:dyDescent="0.25"/>
    <row r="46" spans="1:63" s="27" customFormat="1" x14ac:dyDescent="0.25"/>
    <row r="47" spans="1:63" s="27" customFormat="1" x14ac:dyDescent="0.25"/>
    <row r="48" spans="1:63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  <row r="59" s="27" customFormat="1" x14ac:dyDescent="0.25"/>
    <row r="60" s="27" customFormat="1" x14ac:dyDescent="0.25"/>
    <row r="61" s="27" customFormat="1" x14ac:dyDescent="0.25"/>
    <row r="62" s="27" customFormat="1" x14ac:dyDescent="0.25"/>
    <row r="63" s="27" customFormat="1" x14ac:dyDescent="0.25"/>
    <row r="64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5" customFormat="1" x14ac:dyDescent="0.25"/>
    <row r="93" s="25" customFormat="1" x14ac:dyDescent="0.25"/>
  </sheetData>
  <mergeCells count="1">
    <mergeCell ref="A2:G2"/>
  </mergeCells>
  <phoneticPr fontId="0" type="noConversion"/>
  <printOptions horizontalCentered="1"/>
  <pageMargins left="0.19685039370078741" right="0.23622047244094491" top="0.54" bottom="0.57999999999999996" header="0.19685039370078741" footer="0.51181102362204722"/>
  <pageSetup paperSize="9" scale="8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I212"/>
  <sheetViews>
    <sheetView workbookViewId="0"/>
  </sheetViews>
  <sheetFormatPr defaultColWidth="8.77734375" defaultRowHeight="24" customHeight="1" x14ac:dyDescent="0.25"/>
  <cols>
    <col min="1" max="1" width="48" style="92" customWidth="1"/>
    <col min="2" max="2" width="15.77734375" style="92" customWidth="1"/>
    <col min="3" max="3" width="14.6640625" style="92" customWidth="1"/>
    <col min="4" max="4" width="10.33203125" style="26" customWidth="1"/>
    <col min="5" max="61" width="8.77734375" style="26"/>
    <col min="62" max="16384" width="8.77734375" style="92"/>
  </cols>
  <sheetData>
    <row r="1" spans="1:14" s="32" customFormat="1" ht="85.95" customHeight="1" x14ac:dyDescent="0.25">
      <c r="A1" s="30"/>
      <c r="B1" s="31"/>
    </row>
    <row r="2" spans="1:14" s="28" customFormat="1" ht="24" customHeight="1" x14ac:dyDescent="0.25">
      <c r="A2" s="100" t="s">
        <v>71</v>
      </c>
      <c r="B2" s="100"/>
      <c r="C2" s="100"/>
      <c r="D2" s="100"/>
      <c r="E2" s="100"/>
      <c r="F2" s="100"/>
      <c r="G2" s="100"/>
      <c r="M2" s="29"/>
      <c r="N2" s="29"/>
    </row>
    <row r="3" spans="1:14" s="26" customFormat="1" ht="24" customHeight="1" x14ac:dyDescent="0.25"/>
    <row r="4" spans="1:14" ht="24" customHeight="1" x14ac:dyDescent="0.25">
      <c r="A4" s="93" t="s">
        <v>26</v>
      </c>
      <c r="B4" s="94">
        <v>0.65</v>
      </c>
      <c r="C4" s="26"/>
    </row>
    <row r="5" spans="1:14" ht="24" customHeight="1" x14ac:dyDescent="0.25">
      <c r="A5" s="93" t="s">
        <v>44</v>
      </c>
      <c r="B5" s="94">
        <v>0.2</v>
      </c>
      <c r="C5" s="26"/>
    </row>
    <row r="6" spans="1:14" s="26" customFormat="1" ht="24" customHeight="1" x14ac:dyDescent="0.25"/>
    <row r="7" spans="1:14" ht="24" customHeight="1" x14ac:dyDescent="0.25">
      <c r="A7" s="93" t="s">
        <v>36</v>
      </c>
      <c r="B7" s="95" t="s">
        <v>73</v>
      </c>
      <c r="C7" s="26"/>
    </row>
    <row r="8" spans="1:14" ht="24" customHeight="1" x14ac:dyDescent="0.25">
      <c r="A8" s="93" t="s">
        <v>42</v>
      </c>
      <c r="B8" s="95" t="s">
        <v>43</v>
      </c>
      <c r="C8" s="26"/>
    </row>
    <row r="9" spans="1:14" s="26" customFormat="1" ht="24" customHeight="1" x14ac:dyDescent="0.25"/>
    <row r="10" spans="1:14" ht="62.4" x14ac:dyDescent="0.25">
      <c r="A10" s="96"/>
      <c r="B10" s="97" t="s">
        <v>39</v>
      </c>
      <c r="C10" s="97" t="s">
        <v>37</v>
      </c>
    </row>
    <row r="11" spans="1:14" ht="24" customHeight="1" x14ac:dyDescent="0.25">
      <c r="A11" s="93" t="s">
        <v>38</v>
      </c>
      <c r="B11" s="95">
        <v>2</v>
      </c>
      <c r="C11" s="95">
        <v>10000</v>
      </c>
    </row>
    <row r="12" spans="1:14" s="26" customFormat="1" ht="24" customHeight="1" x14ac:dyDescent="0.25"/>
    <row r="13" spans="1:14" ht="24" customHeight="1" x14ac:dyDescent="0.25">
      <c r="A13" s="93" t="str">
        <f>+'Profit &amp; Loss'!A7</f>
        <v>Materials</v>
      </c>
      <c r="B13" s="95">
        <v>1</v>
      </c>
      <c r="C13" s="95">
        <v>100</v>
      </c>
    </row>
    <row r="14" spans="1:14" ht="24" customHeight="1" x14ac:dyDescent="0.25">
      <c r="A14" s="93" t="str">
        <f>+'Profit &amp; Loss'!A8</f>
        <v>Production Wages</v>
      </c>
      <c r="B14" s="98">
        <v>0</v>
      </c>
      <c r="C14" s="98">
        <v>0</v>
      </c>
    </row>
    <row r="15" spans="1:14" ht="24" customHeight="1" x14ac:dyDescent="0.25">
      <c r="A15" s="93" t="str">
        <f>+'Profit &amp; Loss'!A9</f>
        <v>Direct Expenses</v>
      </c>
      <c r="B15" s="95">
        <v>1</v>
      </c>
      <c r="C15" s="95">
        <v>150</v>
      </c>
    </row>
    <row r="16" spans="1:14" ht="24" customHeight="1" x14ac:dyDescent="0.25">
      <c r="A16" s="93" t="str">
        <f>+'Profit &amp; Loss'!A16</f>
        <v>Salaries</v>
      </c>
      <c r="B16" s="98">
        <v>0</v>
      </c>
      <c r="C16" s="98">
        <v>0</v>
      </c>
    </row>
    <row r="17" spans="1:3" ht="24" customHeight="1" x14ac:dyDescent="0.25">
      <c r="A17" s="93" t="str">
        <f>+'Profit &amp; Loss'!A17</f>
        <v>Rent</v>
      </c>
      <c r="B17" s="95">
        <v>0</v>
      </c>
      <c r="C17" s="95">
        <v>0</v>
      </c>
    </row>
    <row r="18" spans="1:3" ht="24" customHeight="1" x14ac:dyDescent="0.25">
      <c r="A18" s="93" t="str">
        <f>+'Profit &amp; Loss'!A18</f>
        <v>Software</v>
      </c>
      <c r="B18" s="95">
        <v>0</v>
      </c>
      <c r="C18" s="95">
        <v>0</v>
      </c>
    </row>
    <row r="19" spans="1:3" ht="24" customHeight="1" x14ac:dyDescent="0.25">
      <c r="A19" s="93" t="str">
        <f>+'Profit &amp; Loss'!A19</f>
        <v>Travel &amp; Entertainment</v>
      </c>
      <c r="B19" s="95">
        <v>0</v>
      </c>
      <c r="C19" s="95">
        <v>0</v>
      </c>
    </row>
    <row r="20" spans="1:3" ht="24" customHeight="1" x14ac:dyDescent="0.25">
      <c r="A20" s="93" t="str">
        <f>+'Profit &amp; Loss'!A20</f>
        <v>Consultants</v>
      </c>
      <c r="B20" s="95">
        <v>1</v>
      </c>
      <c r="C20" s="95">
        <v>1200</v>
      </c>
    </row>
    <row r="21" spans="1:3" ht="24" customHeight="1" x14ac:dyDescent="0.25">
      <c r="A21" s="93" t="str">
        <f>+'Profit &amp; Loss'!A21</f>
        <v>Legal &amp; Professional</v>
      </c>
      <c r="B21" s="95">
        <v>0</v>
      </c>
      <c r="C21" s="95">
        <v>0</v>
      </c>
    </row>
    <row r="22" spans="1:3" ht="24" customHeight="1" x14ac:dyDescent="0.25">
      <c r="A22" s="93" t="str">
        <f>+'Profit &amp; Loss'!A22</f>
        <v>Sales &amp; Marketing</v>
      </c>
      <c r="B22" s="95">
        <v>1</v>
      </c>
      <c r="C22" s="95">
        <v>100</v>
      </c>
    </row>
    <row r="23" spans="1:3" ht="24" customHeight="1" x14ac:dyDescent="0.25">
      <c r="A23" s="93" t="str">
        <f>+'Profit &amp; Loss'!A23</f>
        <v>Print &amp; Postage</v>
      </c>
      <c r="B23" s="95">
        <v>0</v>
      </c>
      <c r="C23" s="95">
        <v>0</v>
      </c>
    </row>
    <row r="24" spans="1:3" ht="24" customHeight="1" x14ac:dyDescent="0.25">
      <c r="A24" s="93" t="str">
        <f>+'Profit &amp; Loss'!A24</f>
        <v>Bank Charges</v>
      </c>
      <c r="B24" s="95">
        <v>0</v>
      </c>
      <c r="C24" s="95">
        <v>0</v>
      </c>
    </row>
    <row r="25" spans="1:3" ht="24" customHeight="1" x14ac:dyDescent="0.25">
      <c r="A25" s="93" t="str">
        <f>+'Profit &amp; Loss'!A25</f>
        <v>Other</v>
      </c>
      <c r="B25" s="95">
        <v>0</v>
      </c>
      <c r="C25" s="95">
        <v>0</v>
      </c>
    </row>
    <row r="26" spans="1:3" ht="24" customHeight="1" x14ac:dyDescent="0.25">
      <c r="A26" s="93" t="s">
        <v>40</v>
      </c>
      <c r="B26" s="95">
        <v>2000</v>
      </c>
      <c r="C26" s="98"/>
    </row>
    <row r="27" spans="1:3" ht="24" customHeight="1" x14ac:dyDescent="0.25">
      <c r="A27" s="99" t="s">
        <v>51</v>
      </c>
      <c r="B27" s="95">
        <v>2</v>
      </c>
      <c r="C27" s="95">
        <v>4000</v>
      </c>
    </row>
    <row r="28" spans="1:3" s="26" customFormat="1" ht="24" customHeight="1" x14ac:dyDescent="0.25"/>
    <row r="29" spans="1:3" s="26" customFormat="1" ht="24" customHeight="1" x14ac:dyDescent="0.25"/>
    <row r="30" spans="1:3" s="26" customFormat="1" ht="24" customHeight="1" x14ac:dyDescent="0.25"/>
    <row r="31" spans="1:3" s="26" customFormat="1" ht="24" customHeight="1" x14ac:dyDescent="0.25"/>
    <row r="32" spans="1:3" s="26" customFormat="1" ht="24" customHeight="1" x14ac:dyDescent="0.25"/>
    <row r="33" s="26" customFormat="1" ht="24" customHeight="1" x14ac:dyDescent="0.25"/>
    <row r="34" s="26" customFormat="1" ht="24" customHeight="1" x14ac:dyDescent="0.25"/>
    <row r="35" s="26" customFormat="1" ht="24" customHeight="1" x14ac:dyDescent="0.25"/>
    <row r="36" s="26" customFormat="1" ht="24" customHeight="1" x14ac:dyDescent="0.25"/>
    <row r="37" s="26" customFormat="1" ht="24" customHeight="1" x14ac:dyDescent="0.25"/>
    <row r="38" s="26" customFormat="1" ht="24" customHeight="1" x14ac:dyDescent="0.25"/>
    <row r="39" s="26" customFormat="1" ht="24" customHeight="1" x14ac:dyDescent="0.25"/>
    <row r="40" s="26" customFormat="1" ht="24" customHeight="1" x14ac:dyDescent="0.25"/>
    <row r="41" s="26" customFormat="1" ht="24" customHeight="1" x14ac:dyDescent="0.25"/>
    <row r="42" s="26" customFormat="1" ht="24" customHeight="1" x14ac:dyDescent="0.25"/>
    <row r="43" s="26" customFormat="1" ht="24" customHeight="1" x14ac:dyDescent="0.25"/>
    <row r="44" s="26" customFormat="1" ht="24" customHeight="1" x14ac:dyDescent="0.25"/>
    <row r="45" s="26" customFormat="1" ht="24" customHeight="1" x14ac:dyDescent="0.25"/>
    <row r="46" s="26" customFormat="1" ht="24" customHeight="1" x14ac:dyDescent="0.25"/>
    <row r="47" s="26" customFormat="1" ht="24" customHeight="1" x14ac:dyDescent="0.25"/>
    <row r="48" s="26" customFormat="1" ht="24" customHeight="1" x14ac:dyDescent="0.25"/>
    <row r="49" s="26" customFormat="1" ht="24" customHeight="1" x14ac:dyDescent="0.25"/>
    <row r="50" s="26" customFormat="1" ht="24" customHeight="1" x14ac:dyDescent="0.25"/>
    <row r="51" s="26" customFormat="1" ht="24" customHeight="1" x14ac:dyDescent="0.25"/>
    <row r="52" s="26" customFormat="1" ht="24" customHeight="1" x14ac:dyDescent="0.25"/>
    <row r="53" s="26" customFormat="1" ht="24" customHeight="1" x14ac:dyDescent="0.25"/>
    <row r="54" s="26" customFormat="1" ht="24" customHeight="1" x14ac:dyDescent="0.25"/>
    <row r="55" s="26" customFormat="1" ht="24" customHeight="1" x14ac:dyDescent="0.25"/>
    <row r="56" s="26" customFormat="1" ht="24" customHeight="1" x14ac:dyDescent="0.25"/>
    <row r="57" s="26" customFormat="1" ht="24" customHeight="1" x14ac:dyDescent="0.25"/>
    <row r="58" s="26" customFormat="1" ht="24" customHeight="1" x14ac:dyDescent="0.25"/>
    <row r="59" s="26" customFormat="1" ht="24" customHeight="1" x14ac:dyDescent="0.25"/>
    <row r="60" s="26" customFormat="1" ht="24" customHeight="1" x14ac:dyDescent="0.25"/>
    <row r="61" s="26" customFormat="1" ht="24" customHeight="1" x14ac:dyDescent="0.25"/>
    <row r="62" s="26" customFormat="1" ht="24" customHeight="1" x14ac:dyDescent="0.25"/>
    <row r="63" s="26" customFormat="1" ht="24" customHeight="1" x14ac:dyDescent="0.25"/>
    <row r="64" s="26" customFormat="1" ht="24" customHeight="1" x14ac:dyDescent="0.25"/>
    <row r="65" s="26" customFormat="1" ht="24" customHeight="1" x14ac:dyDescent="0.25"/>
    <row r="66" s="26" customFormat="1" ht="24" customHeight="1" x14ac:dyDescent="0.25"/>
    <row r="67" s="26" customFormat="1" ht="24" customHeight="1" x14ac:dyDescent="0.25"/>
    <row r="68" s="26" customFormat="1" ht="24" customHeight="1" x14ac:dyDescent="0.25"/>
    <row r="69" s="26" customFormat="1" ht="24" customHeight="1" x14ac:dyDescent="0.25"/>
    <row r="70" s="26" customFormat="1" ht="24" customHeight="1" x14ac:dyDescent="0.25"/>
    <row r="71" s="26" customFormat="1" ht="24" customHeight="1" x14ac:dyDescent="0.25"/>
    <row r="72" s="26" customFormat="1" ht="24" customHeight="1" x14ac:dyDescent="0.25"/>
    <row r="73" s="26" customFormat="1" ht="24" customHeight="1" x14ac:dyDescent="0.25"/>
    <row r="74" s="26" customFormat="1" ht="24" customHeight="1" x14ac:dyDescent="0.25"/>
    <row r="75" s="26" customFormat="1" ht="24" customHeight="1" x14ac:dyDescent="0.25"/>
    <row r="76" s="26" customFormat="1" ht="24" customHeight="1" x14ac:dyDescent="0.25"/>
    <row r="77" s="26" customFormat="1" ht="24" customHeight="1" x14ac:dyDescent="0.25"/>
    <row r="78" s="26" customFormat="1" ht="24" customHeight="1" x14ac:dyDescent="0.25"/>
    <row r="79" s="26" customFormat="1" ht="24" customHeight="1" x14ac:dyDescent="0.25"/>
    <row r="80" s="26" customFormat="1" ht="24" customHeight="1" x14ac:dyDescent="0.25"/>
    <row r="81" s="26" customFormat="1" ht="24" customHeight="1" x14ac:dyDescent="0.25"/>
    <row r="82" s="26" customFormat="1" ht="24" customHeight="1" x14ac:dyDescent="0.25"/>
    <row r="83" s="26" customFormat="1" ht="24" customHeight="1" x14ac:dyDescent="0.25"/>
    <row r="84" s="26" customFormat="1" ht="24" customHeight="1" x14ac:dyDescent="0.25"/>
    <row r="85" s="26" customFormat="1" ht="24" customHeight="1" x14ac:dyDescent="0.25"/>
    <row r="86" s="26" customFormat="1" ht="24" customHeight="1" x14ac:dyDescent="0.25"/>
    <row r="87" s="26" customFormat="1" ht="24" customHeight="1" x14ac:dyDescent="0.25"/>
    <row r="88" s="26" customFormat="1" ht="24" customHeight="1" x14ac:dyDescent="0.25"/>
    <row r="89" s="26" customFormat="1" ht="24" customHeight="1" x14ac:dyDescent="0.25"/>
    <row r="90" s="26" customFormat="1" ht="24" customHeight="1" x14ac:dyDescent="0.25"/>
    <row r="91" s="26" customFormat="1" ht="24" customHeight="1" x14ac:dyDescent="0.25"/>
    <row r="92" s="26" customFormat="1" ht="24" customHeight="1" x14ac:dyDescent="0.25"/>
    <row r="93" s="26" customFormat="1" ht="24" customHeight="1" x14ac:dyDescent="0.25"/>
    <row r="94" s="26" customFormat="1" ht="24" customHeight="1" x14ac:dyDescent="0.25"/>
    <row r="95" s="26" customFormat="1" ht="24" customHeight="1" x14ac:dyDescent="0.25"/>
    <row r="96" s="26" customFormat="1" ht="24" customHeight="1" x14ac:dyDescent="0.25"/>
    <row r="97" s="26" customFormat="1" ht="24" customHeight="1" x14ac:dyDescent="0.25"/>
    <row r="98" s="26" customFormat="1" ht="24" customHeight="1" x14ac:dyDescent="0.25"/>
    <row r="99" s="26" customFormat="1" ht="24" customHeight="1" x14ac:dyDescent="0.25"/>
    <row r="100" s="26" customFormat="1" ht="24" customHeight="1" x14ac:dyDescent="0.25"/>
    <row r="101" s="26" customFormat="1" ht="24" customHeight="1" x14ac:dyDescent="0.25"/>
    <row r="102" s="26" customFormat="1" ht="24" customHeight="1" x14ac:dyDescent="0.25"/>
    <row r="103" s="26" customFormat="1" ht="24" customHeight="1" x14ac:dyDescent="0.25"/>
    <row r="104" s="26" customFormat="1" ht="24" customHeight="1" x14ac:dyDescent="0.25"/>
    <row r="105" s="26" customFormat="1" ht="24" customHeight="1" x14ac:dyDescent="0.25"/>
    <row r="106" s="26" customFormat="1" ht="24" customHeight="1" x14ac:dyDescent="0.25"/>
    <row r="107" s="26" customFormat="1" ht="24" customHeight="1" x14ac:dyDescent="0.25"/>
    <row r="108" s="26" customFormat="1" ht="24" customHeight="1" x14ac:dyDescent="0.25"/>
    <row r="109" s="26" customFormat="1" ht="24" customHeight="1" x14ac:dyDescent="0.25"/>
    <row r="110" s="26" customFormat="1" ht="24" customHeight="1" x14ac:dyDescent="0.25"/>
    <row r="111" s="26" customFormat="1" ht="24" customHeight="1" x14ac:dyDescent="0.25"/>
    <row r="112" s="26" customFormat="1" ht="24" customHeight="1" x14ac:dyDescent="0.25"/>
    <row r="113" s="26" customFormat="1" ht="24" customHeight="1" x14ac:dyDescent="0.25"/>
    <row r="114" s="26" customFormat="1" ht="24" customHeight="1" x14ac:dyDescent="0.25"/>
    <row r="115" s="26" customFormat="1" ht="24" customHeight="1" x14ac:dyDescent="0.25"/>
    <row r="116" s="26" customFormat="1" ht="24" customHeight="1" x14ac:dyDescent="0.25"/>
    <row r="117" s="26" customFormat="1" ht="24" customHeight="1" x14ac:dyDescent="0.25"/>
    <row r="118" s="26" customFormat="1" ht="24" customHeight="1" x14ac:dyDescent="0.25"/>
    <row r="119" s="26" customFormat="1" ht="24" customHeight="1" x14ac:dyDescent="0.25"/>
    <row r="120" s="26" customFormat="1" ht="24" customHeight="1" x14ac:dyDescent="0.25"/>
    <row r="121" s="26" customFormat="1" ht="24" customHeight="1" x14ac:dyDescent="0.25"/>
    <row r="122" s="26" customFormat="1" ht="24" customHeight="1" x14ac:dyDescent="0.25"/>
    <row r="123" s="26" customFormat="1" ht="24" customHeight="1" x14ac:dyDescent="0.25"/>
    <row r="124" s="26" customFormat="1" ht="24" customHeight="1" x14ac:dyDescent="0.25"/>
    <row r="125" s="26" customFormat="1" ht="24" customHeight="1" x14ac:dyDescent="0.25"/>
    <row r="126" s="26" customFormat="1" ht="24" customHeight="1" x14ac:dyDescent="0.25"/>
    <row r="127" s="26" customFormat="1" ht="24" customHeight="1" x14ac:dyDescent="0.25"/>
    <row r="128" s="26" customFormat="1" ht="24" customHeight="1" x14ac:dyDescent="0.25"/>
    <row r="129" s="26" customFormat="1" ht="24" customHeight="1" x14ac:dyDescent="0.25"/>
    <row r="130" s="26" customFormat="1" ht="24" customHeight="1" x14ac:dyDescent="0.25"/>
    <row r="131" s="26" customFormat="1" ht="24" customHeight="1" x14ac:dyDescent="0.25"/>
    <row r="132" s="26" customFormat="1" ht="24" customHeight="1" x14ac:dyDescent="0.25"/>
    <row r="133" s="26" customFormat="1" ht="24" customHeight="1" x14ac:dyDescent="0.25"/>
    <row r="134" s="26" customFormat="1" ht="24" customHeight="1" x14ac:dyDescent="0.25"/>
    <row r="135" s="26" customFormat="1" ht="24" customHeight="1" x14ac:dyDescent="0.25"/>
    <row r="136" s="26" customFormat="1" ht="24" customHeight="1" x14ac:dyDescent="0.25"/>
    <row r="137" s="26" customFormat="1" ht="24" customHeight="1" x14ac:dyDescent="0.25"/>
    <row r="138" s="26" customFormat="1" ht="24" customHeight="1" x14ac:dyDescent="0.25"/>
    <row r="139" s="26" customFormat="1" ht="24" customHeight="1" x14ac:dyDescent="0.25"/>
    <row r="140" s="26" customFormat="1" ht="24" customHeight="1" x14ac:dyDescent="0.25"/>
    <row r="141" s="26" customFormat="1" ht="24" customHeight="1" x14ac:dyDescent="0.25"/>
    <row r="142" s="26" customFormat="1" ht="24" customHeight="1" x14ac:dyDescent="0.25"/>
    <row r="143" s="26" customFormat="1" ht="24" customHeight="1" x14ac:dyDescent="0.25"/>
    <row r="144" s="26" customFormat="1" ht="24" customHeight="1" x14ac:dyDescent="0.25"/>
    <row r="145" s="26" customFormat="1" ht="24" customHeight="1" x14ac:dyDescent="0.25"/>
    <row r="146" s="26" customFormat="1" ht="24" customHeight="1" x14ac:dyDescent="0.25"/>
    <row r="147" s="26" customFormat="1" ht="24" customHeight="1" x14ac:dyDescent="0.25"/>
    <row r="148" s="26" customFormat="1" ht="24" customHeight="1" x14ac:dyDescent="0.25"/>
    <row r="149" s="26" customFormat="1" ht="24" customHeight="1" x14ac:dyDescent="0.25"/>
    <row r="150" s="26" customFormat="1" ht="24" customHeight="1" x14ac:dyDescent="0.25"/>
    <row r="151" s="26" customFormat="1" ht="24" customHeight="1" x14ac:dyDescent="0.25"/>
    <row r="152" s="26" customFormat="1" ht="24" customHeight="1" x14ac:dyDescent="0.25"/>
    <row r="153" s="26" customFormat="1" ht="24" customHeight="1" x14ac:dyDescent="0.25"/>
    <row r="154" s="26" customFormat="1" ht="24" customHeight="1" x14ac:dyDescent="0.25"/>
    <row r="155" s="26" customFormat="1" ht="24" customHeight="1" x14ac:dyDescent="0.25"/>
    <row r="156" s="26" customFormat="1" ht="24" customHeight="1" x14ac:dyDescent="0.25"/>
    <row r="157" s="26" customFormat="1" ht="24" customHeight="1" x14ac:dyDescent="0.25"/>
    <row r="158" s="26" customFormat="1" ht="24" customHeight="1" x14ac:dyDescent="0.25"/>
    <row r="159" s="26" customFormat="1" ht="24" customHeight="1" x14ac:dyDescent="0.25"/>
    <row r="160" s="26" customFormat="1" ht="24" customHeight="1" x14ac:dyDescent="0.25"/>
    <row r="161" s="26" customFormat="1" ht="24" customHeight="1" x14ac:dyDescent="0.25"/>
    <row r="162" s="26" customFormat="1" ht="24" customHeight="1" x14ac:dyDescent="0.25"/>
    <row r="163" s="26" customFormat="1" ht="24" customHeight="1" x14ac:dyDescent="0.25"/>
    <row r="164" s="26" customFormat="1" ht="24" customHeight="1" x14ac:dyDescent="0.25"/>
    <row r="165" s="26" customFormat="1" ht="24" customHeight="1" x14ac:dyDescent="0.25"/>
    <row r="166" s="26" customFormat="1" ht="24" customHeight="1" x14ac:dyDescent="0.25"/>
    <row r="167" s="26" customFormat="1" ht="24" customHeight="1" x14ac:dyDescent="0.25"/>
    <row r="168" s="26" customFormat="1" ht="24" customHeight="1" x14ac:dyDescent="0.25"/>
    <row r="169" s="26" customFormat="1" ht="24" customHeight="1" x14ac:dyDescent="0.25"/>
    <row r="170" s="26" customFormat="1" ht="24" customHeight="1" x14ac:dyDescent="0.25"/>
    <row r="171" s="26" customFormat="1" ht="24" customHeight="1" x14ac:dyDescent="0.25"/>
    <row r="172" s="26" customFormat="1" ht="24" customHeight="1" x14ac:dyDescent="0.25"/>
    <row r="173" s="26" customFormat="1" ht="24" customHeight="1" x14ac:dyDescent="0.25"/>
    <row r="174" s="26" customFormat="1" ht="24" customHeight="1" x14ac:dyDescent="0.25"/>
    <row r="175" s="26" customFormat="1" ht="24" customHeight="1" x14ac:dyDescent="0.25"/>
    <row r="176" s="26" customFormat="1" ht="24" customHeight="1" x14ac:dyDescent="0.25"/>
    <row r="177" s="26" customFormat="1" ht="24" customHeight="1" x14ac:dyDescent="0.25"/>
    <row r="178" s="26" customFormat="1" ht="24" customHeight="1" x14ac:dyDescent="0.25"/>
    <row r="179" s="26" customFormat="1" ht="24" customHeight="1" x14ac:dyDescent="0.25"/>
    <row r="180" s="26" customFormat="1" ht="24" customHeight="1" x14ac:dyDescent="0.25"/>
    <row r="181" s="26" customFormat="1" ht="24" customHeight="1" x14ac:dyDescent="0.25"/>
    <row r="182" s="26" customFormat="1" ht="24" customHeight="1" x14ac:dyDescent="0.25"/>
    <row r="183" s="26" customFormat="1" ht="24" customHeight="1" x14ac:dyDescent="0.25"/>
    <row r="184" s="26" customFormat="1" ht="24" customHeight="1" x14ac:dyDescent="0.25"/>
    <row r="185" s="26" customFormat="1" ht="24" customHeight="1" x14ac:dyDescent="0.25"/>
    <row r="186" s="26" customFormat="1" ht="24" customHeight="1" x14ac:dyDescent="0.25"/>
    <row r="187" s="26" customFormat="1" ht="24" customHeight="1" x14ac:dyDescent="0.25"/>
    <row r="188" s="26" customFormat="1" ht="24" customHeight="1" x14ac:dyDescent="0.25"/>
    <row r="189" s="26" customFormat="1" ht="24" customHeight="1" x14ac:dyDescent="0.25"/>
    <row r="190" s="26" customFormat="1" ht="24" customHeight="1" x14ac:dyDescent="0.25"/>
    <row r="191" s="26" customFormat="1" ht="24" customHeight="1" x14ac:dyDescent="0.25"/>
    <row r="192" s="26" customFormat="1" ht="24" customHeight="1" x14ac:dyDescent="0.25"/>
    <row r="193" s="26" customFormat="1" ht="24" customHeight="1" x14ac:dyDescent="0.25"/>
    <row r="194" s="26" customFormat="1" ht="24" customHeight="1" x14ac:dyDescent="0.25"/>
    <row r="195" s="26" customFormat="1" ht="24" customHeight="1" x14ac:dyDescent="0.25"/>
    <row r="196" s="26" customFormat="1" ht="24" customHeight="1" x14ac:dyDescent="0.25"/>
    <row r="197" s="26" customFormat="1" ht="24" customHeight="1" x14ac:dyDescent="0.25"/>
    <row r="198" s="26" customFormat="1" ht="24" customHeight="1" x14ac:dyDescent="0.25"/>
    <row r="199" s="26" customFormat="1" ht="24" customHeight="1" x14ac:dyDescent="0.25"/>
    <row r="200" s="26" customFormat="1" ht="24" customHeight="1" x14ac:dyDescent="0.25"/>
    <row r="201" s="26" customFormat="1" ht="24" customHeight="1" x14ac:dyDescent="0.25"/>
    <row r="202" s="26" customFormat="1" ht="24" customHeight="1" x14ac:dyDescent="0.25"/>
    <row r="203" s="26" customFormat="1" ht="24" customHeight="1" x14ac:dyDescent="0.25"/>
    <row r="204" s="26" customFormat="1" ht="24" customHeight="1" x14ac:dyDescent="0.25"/>
    <row r="205" s="26" customFormat="1" ht="24" customHeight="1" x14ac:dyDescent="0.25"/>
    <row r="206" s="26" customFormat="1" ht="24" customHeight="1" x14ac:dyDescent="0.25"/>
    <row r="207" s="26" customFormat="1" ht="24" customHeight="1" x14ac:dyDescent="0.25"/>
    <row r="208" s="26" customFormat="1" ht="24" customHeight="1" x14ac:dyDescent="0.25"/>
    <row r="209" s="26" customFormat="1" ht="24" customHeight="1" x14ac:dyDescent="0.25"/>
    <row r="210" s="26" customFormat="1" ht="24" customHeight="1" x14ac:dyDescent="0.25"/>
    <row r="211" s="26" customFormat="1" ht="24" customHeight="1" x14ac:dyDescent="0.25"/>
    <row r="212" s="26" customFormat="1" ht="24" customHeight="1" x14ac:dyDescent="0.25"/>
  </sheetData>
  <mergeCells count="1">
    <mergeCell ref="A2:G2"/>
  </mergeCells>
  <dataValidations count="3">
    <dataValidation type="list" allowBlank="1" showInputMessage="1" showErrorMessage="1" sqref="B7" xr:uid="{00000000-0002-0000-0200-000000000000}">
      <formula1>"Yes,No"</formula1>
    </dataValidation>
    <dataValidation type="whole" allowBlank="1" showInputMessage="1" showErrorMessage="1" sqref="B11:B25" xr:uid="{00000000-0002-0000-0200-000001000000}">
      <formula1>0</formula1>
      <formula2>12</formula2>
    </dataValidation>
    <dataValidation type="list" allowBlank="1" showInputMessage="1" showErrorMessage="1" sqref="B8" xr:uid="{00000000-0002-0000-0200-000002000000}">
      <formula1>"Quarterly,Monthly"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499984740745262"/>
  </sheetPr>
  <dimension ref="A3:N49"/>
  <sheetViews>
    <sheetView topLeftCell="A13" workbookViewId="0">
      <selection activeCell="D41" sqref="D41:N49"/>
    </sheetView>
  </sheetViews>
  <sheetFormatPr defaultColWidth="8.77734375" defaultRowHeight="13.2" x14ac:dyDescent="0.25"/>
  <cols>
    <col min="2" max="2" width="23" bestFit="1" customWidth="1"/>
  </cols>
  <sheetData>
    <row r="3" spans="1:14" x14ac:dyDescent="0.25">
      <c r="C3" s="10">
        <f>+'Profit &amp; Loss'!B4</f>
        <v>1</v>
      </c>
      <c r="D3" s="10">
        <f>+'Profit &amp; Loss'!C4</f>
        <v>2</v>
      </c>
      <c r="E3" s="10">
        <f>+'Profit &amp; Loss'!D4</f>
        <v>3</v>
      </c>
      <c r="F3" s="10">
        <f>+'Profit &amp; Loss'!E4</f>
        <v>4</v>
      </c>
      <c r="G3" s="10">
        <f>+'Profit &amp; Loss'!F4</f>
        <v>5</v>
      </c>
      <c r="H3" s="10">
        <f>+'Profit &amp; Loss'!G4</f>
        <v>6</v>
      </c>
      <c r="I3" s="10">
        <f>+'Profit &amp; Loss'!H4</f>
        <v>7</v>
      </c>
      <c r="J3" s="10">
        <f>+'Profit &amp; Loss'!I4</f>
        <v>8</v>
      </c>
      <c r="K3" s="10">
        <f>+'Profit &amp; Loss'!J4</f>
        <v>9</v>
      </c>
      <c r="L3" s="10">
        <f>+'Profit &amp; Loss'!K4</f>
        <v>10</v>
      </c>
      <c r="M3" s="10">
        <f>+'Profit &amp; Loss'!L4</f>
        <v>11</v>
      </c>
      <c r="N3" s="10">
        <f>+'Profit &amp; Loss'!M4</f>
        <v>12</v>
      </c>
    </row>
    <row r="4" spans="1:14" x14ac:dyDescent="0.25">
      <c r="A4" t="s">
        <v>41</v>
      </c>
    </row>
    <row r="5" spans="1:14" x14ac:dyDescent="0.25">
      <c r="B5" s="1" t="s">
        <v>3</v>
      </c>
      <c r="C5">
        <f>IF('Standing Assumptions'!$B$7="yes",ROUND('Standing Assumptions'!$B$5*'Profit &amp; Loss'!B5,0),0)</f>
        <v>0</v>
      </c>
      <c r="D5">
        <f>IF('Standing Assumptions'!$B$7="yes",ROUND('Standing Assumptions'!$B$5*'Profit &amp; Loss'!C5,0),0)</f>
        <v>0</v>
      </c>
      <c r="E5">
        <f>IF('Standing Assumptions'!$B$7="yes",ROUND('Standing Assumptions'!$B$5*'Profit &amp; Loss'!D5,0),0)</f>
        <v>0</v>
      </c>
      <c r="F5">
        <f>IF('Standing Assumptions'!$B$7="yes",ROUND('Standing Assumptions'!$B$5*'Profit &amp; Loss'!E5,0),0)</f>
        <v>0</v>
      </c>
      <c r="G5">
        <f>IF('Standing Assumptions'!$B$7="yes",ROUND('Standing Assumptions'!$B$5*'Profit &amp; Loss'!F5,0),0)</f>
        <v>0</v>
      </c>
      <c r="H5">
        <f>IF('Standing Assumptions'!$B$7="yes",ROUND('Standing Assumptions'!$B$5*'Profit &amp; Loss'!G5,0),0)</f>
        <v>0</v>
      </c>
      <c r="I5">
        <f>IF('Standing Assumptions'!$B$7="yes",ROUND('Standing Assumptions'!$B$5*'Profit &amp; Loss'!H5,0),0)</f>
        <v>0</v>
      </c>
      <c r="J5">
        <f>IF('Standing Assumptions'!$B$7="yes",ROUND('Standing Assumptions'!$B$5*'Profit &amp; Loss'!I5,0),0)</f>
        <v>0</v>
      </c>
      <c r="K5">
        <f>IF('Standing Assumptions'!$B$7="yes",ROUND('Standing Assumptions'!$B$5*'Profit &amp; Loss'!J5,0),0)</f>
        <v>0</v>
      </c>
      <c r="L5">
        <f>IF('Standing Assumptions'!$B$7="yes",ROUND('Standing Assumptions'!$B$5*'Profit &amp; Loss'!K5,0),0)</f>
        <v>0</v>
      </c>
      <c r="M5">
        <f>IF('Standing Assumptions'!$B$7="yes",ROUND('Standing Assumptions'!$B$5*'Profit &amp; Loss'!L5,0),0)</f>
        <v>0</v>
      </c>
      <c r="N5">
        <f>IF('Standing Assumptions'!$B$7="yes",ROUND('Standing Assumptions'!$B$5*'Profit &amp; Loss'!M5,0),0)</f>
        <v>0</v>
      </c>
    </row>
    <row r="7" spans="1:14" x14ac:dyDescent="0.25">
      <c r="B7" t="str">
        <f>+'Standing Assumptions'!A13</f>
        <v>Materials</v>
      </c>
      <c r="C7">
        <f>IF('Standing Assumptions'!$B$7="yes",'Profit &amp; Loss'!B7*'Standing Assumptions'!$B$5,0)</f>
        <v>0</v>
      </c>
      <c r="D7">
        <f>IF('Standing Assumptions'!$B$7="yes",'Profit &amp; Loss'!C7*'Standing Assumptions'!$B$5,0)</f>
        <v>0</v>
      </c>
      <c r="E7">
        <f>IF('Standing Assumptions'!$B$7="yes",'Profit &amp; Loss'!D7*'Standing Assumptions'!$B$5,0)</f>
        <v>0</v>
      </c>
      <c r="F7">
        <f>IF('Standing Assumptions'!$B$7="yes",'Profit &amp; Loss'!E7*'Standing Assumptions'!$B$5,0)</f>
        <v>0</v>
      </c>
      <c r="G7">
        <f>IF('Standing Assumptions'!$B$7="yes",'Profit &amp; Loss'!F7*'Standing Assumptions'!$B$5,0)</f>
        <v>0</v>
      </c>
      <c r="H7">
        <f>IF('Standing Assumptions'!$B$7="yes",'Profit &amp; Loss'!G7*'Standing Assumptions'!$B$5,0)</f>
        <v>0</v>
      </c>
      <c r="I7">
        <f>IF('Standing Assumptions'!$B$7="yes",'Profit &amp; Loss'!H7*'Standing Assumptions'!$B$5,0)</f>
        <v>0</v>
      </c>
      <c r="J7">
        <f>IF('Standing Assumptions'!$B$7="yes",'Profit &amp; Loss'!I7*'Standing Assumptions'!$B$5,0)</f>
        <v>0</v>
      </c>
      <c r="K7">
        <f>IF('Standing Assumptions'!$B$7="yes",'Profit &amp; Loss'!J7*'Standing Assumptions'!$B$5,0)</f>
        <v>0</v>
      </c>
      <c r="L7">
        <f>IF('Standing Assumptions'!$B$7="yes",'Profit &amp; Loss'!K7*'Standing Assumptions'!$B$5,0)</f>
        <v>0</v>
      </c>
      <c r="M7">
        <f>IF('Standing Assumptions'!$B$7="yes",'Profit &amp; Loss'!L7*'Standing Assumptions'!$B$5,0)</f>
        <v>0</v>
      </c>
      <c r="N7">
        <f>IF('Standing Assumptions'!$B$7="yes",'Profit &amp; Loss'!M7*'Standing Assumptions'!$B$5,0)</f>
        <v>0</v>
      </c>
    </row>
    <row r="8" spans="1:14" x14ac:dyDescent="0.25">
      <c r="B8" t="str">
        <f>+'Standing Assumptions'!A14</f>
        <v>Production Wages</v>
      </c>
      <c r="C8">
        <f>IF('Standing Assumptions'!$B$7="yes",'Profit &amp; Loss'!B8*'Standing Assumptions'!$B$5,0)</f>
        <v>0</v>
      </c>
      <c r="D8">
        <f>IF('Standing Assumptions'!$B$7="yes",'Profit &amp; Loss'!C8*'Standing Assumptions'!$B$5,0)</f>
        <v>0</v>
      </c>
      <c r="E8">
        <f>IF('Standing Assumptions'!$B$7="yes",'Profit &amp; Loss'!D8*'Standing Assumptions'!$B$5,0)</f>
        <v>0</v>
      </c>
      <c r="F8">
        <f>IF('Standing Assumptions'!$B$7="yes",'Profit &amp; Loss'!E8*'Standing Assumptions'!$B$5,0)</f>
        <v>0</v>
      </c>
      <c r="G8">
        <f>IF('Standing Assumptions'!$B$7="yes",'Profit &amp; Loss'!F8*'Standing Assumptions'!$B$5,0)</f>
        <v>0</v>
      </c>
      <c r="H8">
        <f>IF('Standing Assumptions'!$B$7="yes",'Profit &amp; Loss'!G8*'Standing Assumptions'!$B$5,0)</f>
        <v>0</v>
      </c>
      <c r="I8">
        <f>IF('Standing Assumptions'!$B$7="yes",'Profit &amp; Loss'!H8*'Standing Assumptions'!$B$5,0)</f>
        <v>0</v>
      </c>
      <c r="J8">
        <f>IF('Standing Assumptions'!$B$7="yes",'Profit &amp; Loss'!I8*'Standing Assumptions'!$B$5,0)</f>
        <v>0</v>
      </c>
      <c r="K8">
        <f>IF('Standing Assumptions'!$B$7="yes",'Profit &amp; Loss'!J8*'Standing Assumptions'!$B$5,0)</f>
        <v>0</v>
      </c>
      <c r="L8">
        <f>IF('Standing Assumptions'!$B$7="yes",'Profit &amp; Loss'!K8*'Standing Assumptions'!$B$5,0)</f>
        <v>0</v>
      </c>
      <c r="M8">
        <f>IF('Standing Assumptions'!$B$7="yes",'Profit &amp; Loss'!L8*'Standing Assumptions'!$B$5,0)</f>
        <v>0</v>
      </c>
      <c r="N8">
        <f>IF('Standing Assumptions'!$B$7="yes",'Profit &amp; Loss'!M8*'Standing Assumptions'!$B$5,0)</f>
        <v>0</v>
      </c>
    </row>
    <row r="9" spans="1:14" x14ac:dyDescent="0.25">
      <c r="B9" t="str">
        <f>+'Standing Assumptions'!A15</f>
        <v>Direct Expenses</v>
      </c>
      <c r="C9">
        <f>IF('Standing Assumptions'!$B$7="yes",'Profit &amp; Loss'!B9*'Standing Assumptions'!$B$5,0)</f>
        <v>0</v>
      </c>
      <c r="D9">
        <f>IF('Standing Assumptions'!$B$7="yes",'Profit &amp; Loss'!C9*'Standing Assumptions'!$B$5,0)</f>
        <v>0</v>
      </c>
      <c r="E9">
        <f>IF('Standing Assumptions'!$B$7="yes",'Profit &amp; Loss'!D9*'Standing Assumptions'!$B$5,0)</f>
        <v>0</v>
      </c>
      <c r="F9">
        <f>IF('Standing Assumptions'!$B$7="yes",'Profit &amp; Loss'!E9*'Standing Assumptions'!$B$5,0)</f>
        <v>0</v>
      </c>
      <c r="G9">
        <f>IF('Standing Assumptions'!$B$7="yes",'Profit &amp; Loss'!F9*'Standing Assumptions'!$B$5,0)</f>
        <v>0</v>
      </c>
      <c r="H9">
        <f>IF('Standing Assumptions'!$B$7="yes",'Profit &amp; Loss'!G9*'Standing Assumptions'!$B$5,0)</f>
        <v>0</v>
      </c>
      <c r="I9">
        <f>IF('Standing Assumptions'!$B$7="yes",'Profit &amp; Loss'!H9*'Standing Assumptions'!$B$5,0)</f>
        <v>0</v>
      </c>
      <c r="J9">
        <f>IF('Standing Assumptions'!$B$7="yes",'Profit &amp; Loss'!I9*'Standing Assumptions'!$B$5,0)</f>
        <v>0</v>
      </c>
      <c r="K9">
        <f>IF('Standing Assumptions'!$B$7="yes",'Profit &amp; Loss'!J9*'Standing Assumptions'!$B$5,0)</f>
        <v>0</v>
      </c>
      <c r="L9">
        <f>IF('Standing Assumptions'!$B$7="yes",'Profit &amp; Loss'!K9*'Standing Assumptions'!$B$5,0)</f>
        <v>0</v>
      </c>
      <c r="M9">
        <f>IF('Standing Assumptions'!$B$7="yes",'Profit &amp; Loss'!L9*'Standing Assumptions'!$B$5,0)</f>
        <v>0</v>
      </c>
      <c r="N9">
        <f>IF('Standing Assumptions'!$B$7="yes",'Profit &amp; Loss'!M9*'Standing Assumptions'!$B$5,0)</f>
        <v>0</v>
      </c>
    </row>
    <row r="10" spans="1:14" x14ac:dyDescent="0.25">
      <c r="B10" t="str">
        <f>+'Standing Assumptions'!A16</f>
        <v>Salaries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x14ac:dyDescent="0.25">
      <c r="B11" t="str">
        <f>+'Standing Assumptions'!A17</f>
        <v>Rent</v>
      </c>
      <c r="C11">
        <f>IF('Standing Assumptions'!$B$7="yes",'Profit &amp; Loss'!B17*'Standing Assumptions'!$B$5,0)</f>
        <v>0</v>
      </c>
      <c r="D11">
        <f>IF('Standing Assumptions'!$B$7="yes",'Profit &amp; Loss'!C17*'Standing Assumptions'!$B$5,0)</f>
        <v>0</v>
      </c>
      <c r="E11">
        <f>IF('Standing Assumptions'!$B$7="yes",'Profit &amp; Loss'!D17*'Standing Assumptions'!$B$5,0)</f>
        <v>0</v>
      </c>
      <c r="F11">
        <f>IF('Standing Assumptions'!$B$7="yes",'Profit &amp; Loss'!E17*'Standing Assumptions'!$B$5,0)</f>
        <v>0</v>
      </c>
      <c r="G11">
        <f>IF('Standing Assumptions'!$B$7="yes",'Profit &amp; Loss'!F17*'Standing Assumptions'!$B$5,0)</f>
        <v>0</v>
      </c>
      <c r="H11">
        <f>IF('Standing Assumptions'!$B$7="yes",'Profit &amp; Loss'!G17*'Standing Assumptions'!$B$5,0)</f>
        <v>0</v>
      </c>
      <c r="I11">
        <f>IF('Standing Assumptions'!$B$7="yes",'Profit &amp; Loss'!H17*'Standing Assumptions'!$B$5,0)</f>
        <v>0</v>
      </c>
      <c r="J11">
        <f>IF('Standing Assumptions'!$B$7="yes",'Profit &amp; Loss'!I17*'Standing Assumptions'!$B$5,0)</f>
        <v>0</v>
      </c>
      <c r="K11">
        <f>IF('Standing Assumptions'!$B$7="yes",'Profit &amp; Loss'!J17*'Standing Assumptions'!$B$5,0)</f>
        <v>0</v>
      </c>
      <c r="L11">
        <f>IF('Standing Assumptions'!$B$7="yes",'Profit &amp; Loss'!K17*'Standing Assumptions'!$B$5,0)</f>
        <v>0</v>
      </c>
      <c r="M11">
        <f>IF('Standing Assumptions'!$B$7="yes",'Profit &amp; Loss'!L17*'Standing Assumptions'!$B$5,0)</f>
        <v>0</v>
      </c>
      <c r="N11">
        <f>IF('Standing Assumptions'!$B$7="yes",'Profit &amp; Loss'!M17*'Standing Assumptions'!$B$5,0)</f>
        <v>0</v>
      </c>
    </row>
    <row r="12" spans="1:14" x14ac:dyDescent="0.25">
      <c r="B12" t="str">
        <f>+'Standing Assumptions'!A18</f>
        <v>Software</v>
      </c>
      <c r="C12">
        <f>IF('Standing Assumptions'!$B$7="yes",'Profit &amp; Loss'!B18*'Standing Assumptions'!$B$5,0)</f>
        <v>0</v>
      </c>
      <c r="D12">
        <f>IF('Standing Assumptions'!$B$7="yes",'Profit &amp; Loss'!C18*'Standing Assumptions'!$B$5,0)</f>
        <v>0</v>
      </c>
      <c r="E12">
        <f>IF('Standing Assumptions'!$B$7="yes",'Profit &amp; Loss'!D18*'Standing Assumptions'!$B$5,0)</f>
        <v>0</v>
      </c>
      <c r="F12">
        <f>IF('Standing Assumptions'!$B$7="yes",'Profit &amp; Loss'!E18*'Standing Assumptions'!$B$5,0)</f>
        <v>0</v>
      </c>
      <c r="G12">
        <f>IF('Standing Assumptions'!$B$7="yes",'Profit &amp; Loss'!F18*'Standing Assumptions'!$B$5,0)</f>
        <v>0</v>
      </c>
      <c r="H12">
        <f>IF('Standing Assumptions'!$B$7="yes",'Profit &amp; Loss'!G18*'Standing Assumptions'!$B$5,0)</f>
        <v>0</v>
      </c>
      <c r="I12">
        <f>IF('Standing Assumptions'!$B$7="yes",'Profit &amp; Loss'!H18*'Standing Assumptions'!$B$5,0)</f>
        <v>0</v>
      </c>
      <c r="J12">
        <f>IF('Standing Assumptions'!$B$7="yes",'Profit &amp; Loss'!I18*'Standing Assumptions'!$B$5,0)</f>
        <v>0</v>
      </c>
      <c r="K12">
        <f>IF('Standing Assumptions'!$B$7="yes",'Profit &amp; Loss'!J18*'Standing Assumptions'!$B$5,0)</f>
        <v>0</v>
      </c>
      <c r="L12">
        <f>IF('Standing Assumptions'!$B$7="yes",'Profit &amp; Loss'!K18*'Standing Assumptions'!$B$5,0)</f>
        <v>0</v>
      </c>
      <c r="M12">
        <f>IF('Standing Assumptions'!$B$7="yes",'Profit &amp; Loss'!L18*'Standing Assumptions'!$B$5,0)</f>
        <v>0</v>
      </c>
      <c r="N12">
        <f>IF('Standing Assumptions'!$B$7="yes",'Profit &amp; Loss'!M18*'Standing Assumptions'!$B$5,0)</f>
        <v>0</v>
      </c>
    </row>
    <row r="13" spans="1:14" x14ac:dyDescent="0.25">
      <c r="B13" t="str">
        <f>+'Standing Assumptions'!A19</f>
        <v>Travel &amp; Entertainment</v>
      </c>
      <c r="C13">
        <f>IF('Standing Assumptions'!$B$7="yes",'Profit &amp; Loss'!B19*'Standing Assumptions'!$B$5,0)</f>
        <v>0</v>
      </c>
      <c r="D13">
        <f>IF('Standing Assumptions'!$B$7="yes",'Profit &amp; Loss'!C19*'Standing Assumptions'!$B$5,0)</f>
        <v>0</v>
      </c>
      <c r="E13">
        <f>IF('Standing Assumptions'!$B$7="yes",'Profit &amp; Loss'!D19*'Standing Assumptions'!$B$5,0)</f>
        <v>0</v>
      </c>
      <c r="F13">
        <f>IF('Standing Assumptions'!$B$7="yes",'Profit &amp; Loss'!E19*'Standing Assumptions'!$B$5,0)</f>
        <v>0</v>
      </c>
      <c r="G13">
        <f>IF('Standing Assumptions'!$B$7="yes",'Profit &amp; Loss'!F19*'Standing Assumptions'!$B$5,0)</f>
        <v>0</v>
      </c>
      <c r="H13">
        <f>IF('Standing Assumptions'!$B$7="yes",'Profit &amp; Loss'!G19*'Standing Assumptions'!$B$5,0)</f>
        <v>0</v>
      </c>
      <c r="I13">
        <f>IF('Standing Assumptions'!$B$7="yes",'Profit &amp; Loss'!H19*'Standing Assumptions'!$B$5,0)</f>
        <v>0</v>
      </c>
      <c r="J13">
        <f>IF('Standing Assumptions'!$B$7="yes",'Profit &amp; Loss'!I19*'Standing Assumptions'!$B$5,0)</f>
        <v>0</v>
      </c>
      <c r="K13">
        <f>IF('Standing Assumptions'!$B$7="yes",'Profit &amp; Loss'!J19*'Standing Assumptions'!$B$5,0)</f>
        <v>0</v>
      </c>
      <c r="L13">
        <f>IF('Standing Assumptions'!$B$7="yes",'Profit &amp; Loss'!K19*'Standing Assumptions'!$B$5,0)</f>
        <v>0</v>
      </c>
      <c r="M13">
        <f>IF('Standing Assumptions'!$B$7="yes",'Profit &amp; Loss'!L19*'Standing Assumptions'!$B$5,0)</f>
        <v>0</v>
      </c>
      <c r="N13">
        <f>IF('Standing Assumptions'!$B$7="yes",'Profit &amp; Loss'!M19*'Standing Assumptions'!$B$5,0)</f>
        <v>0</v>
      </c>
    </row>
    <row r="14" spans="1:14" x14ac:dyDescent="0.25">
      <c r="B14" t="str">
        <f>+'Standing Assumptions'!A20</f>
        <v>Consultants</v>
      </c>
      <c r="C14">
        <f>IF('Standing Assumptions'!$B$7="yes",'Profit &amp; Loss'!B20*'Standing Assumptions'!$B$5,0)</f>
        <v>0</v>
      </c>
      <c r="D14">
        <f>IF('Standing Assumptions'!$B$7="yes",'Profit &amp; Loss'!C20*'Standing Assumptions'!$B$5,0)</f>
        <v>0</v>
      </c>
      <c r="E14">
        <f>IF('Standing Assumptions'!$B$7="yes",'Profit &amp; Loss'!D20*'Standing Assumptions'!$B$5,0)</f>
        <v>0</v>
      </c>
      <c r="F14">
        <f>IF('Standing Assumptions'!$B$7="yes",'Profit &amp; Loss'!E20*'Standing Assumptions'!$B$5,0)</f>
        <v>0</v>
      </c>
      <c r="G14">
        <f>IF('Standing Assumptions'!$B$7="yes",'Profit &amp; Loss'!F20*'Standing Assumptions'!$B$5,0)</f>
        <v>0</v>
      </c>
      <c r="H14">
        <f>IF('Standing Assumptions'!$B$7="yes",'Profit &amp; Loss'!G20*'Standing Assumptions'!$B$5,0)</f>
        <v>0</v>
      </c>
      <c r="I14">
        <f>IF('Standing Assumptions'!$B$7="yes",'Profit &amp; Loss'!H20*'Standing Assumptions'!$B$5,0)</f>
        <v>0</v>
      </c>
      <c r="J14">
        <f>IF('Standing Assumptions'!$B$7="yes",'Profit &amp; Loss'!I20*'Standing Assumptions'!$B$5,0)</f>
        <v>0</v>
      </c>
      <c r="K14">
        <f>IF('Standing Assumptions'!$B$7="yes",'Profit &amp; Loss'!J20*'Standing Assumptions'!$B$5,0)</f>
        <v>0</v>
      </c>
      <c r="L14">
        <f>IF('Standing Assumptions'!$B$7="yes",'Profit &amp; Loss'!K20*'Standing Assumptions'!$B$5,0)</f>
        <v>0</v>
      </c>
      <c r="M14">
        <f>IF('Standing Assumptions'!$B$7="yes",'Profit &amp; Loss'!L20*'Standing Assumptions'!$B$5,0)</f>
        <v>0</v>
      </c>
      <c r="N14">
        <f>IF('Standing Assumptions'!$B$7="yes",'Profit &amp; Loss'!M20*'Standing Assumptions'!$B$5,0)</f>
        <v>0</v>
      </c>
    </row>
    <row r="15" spans="1:14" x14ac:dyDescent="0.25">
      <c r="B15" t="str">
        <f>+'Standing Assumptions'!A21</f>
        <v>Legal &amp; Professional</v>
      </c>
      <c r="C15">
        <f>IF('Standing Assumptions'!$B$7="yes",'Profit &amp; Loss'!B21*'Standing Assumptions'!$B$5,0)</f>
        <v>0</v>
      </c>
      <c r="D15">
        <f>IF('Standing Assumptions'!$B$7="yes",'Profit &amp; Loss'!C21*'Standing Assumptions'!$B$5,0)</f>
        <v>0</v>
      </c>
      <c r="E15">
        <f>IF('Standing Assumptions'!$B$7="yes",'Profit &amp; Loss'!D21*'Standing Assumptions'!$B$5,0)</f>
        <v>0</v>
      </c>
      <c r="F15">
        <f>IF('Standing Assumptions'!$B$7="yes",'Profit &amp; Loss'!E21*'Standing Assumptions'!$B$5,0)</f>
        <v>0</v>
      </c>
      <c r="G15">
        <f>IF('Standing Assumptions'!$B$7="yes",'Profit &amp; Loss'!F21*'Standing Assumptions'!$B$5,0)</f>
        <v>0</v>
      </c>
      <c r="H15">
        <f>IF('Standing Assumptions'!$B$7="yes",'Profit &amp; Loss'!G21*'Standing Assumptions'!$B$5,0)</f>
        <v>0</v>
      </c>
      <c r="I15">
        <f>IF('Standing Assumptions'!$B$7="yes",'Profit &amp; Loss'!H21*'Standing Assumptions'!$B$5,0)</f>
        <v>0</v>
      </c>
      <c r="J15">
        <f>IF('Standing Assumptions'!$B$7="yes",'Profit &amp; Loss'!I21*'Standing Assumptions'!$B$5,0)</f>
        <v>0</v>
      </c>
      <c r="K15">
        <f>IF('Standing Assumptions'!$B$7="yes",'Profit &amp; Loss'!J21*'Standing Assumptions'!$B$5,0)</f>
        <v>0</v>
      </c>
      <c r="L15">
        <f>IF('Standing Assumptions'!$B$7="yes",'Profit &amp; Loss'!K21*'Standing Assumptions'!$B$5,0)</f>
        <v>0</v>
      </c>
      <c r="M15">
        <f>IF('Standing Assumptions'!$B$7="yes",'Profit &amp; Loss'!L21*'Standing Assumptions'!$B$5,0)</f>
        <v>0</v>
      </c>
      <c r="N15">
        <f>IF('Standing Assumptions'!$B$7="yes",'Profit &amp; Loss'!M21*'Standing Assumptions'!$B$5,0)</f>
        <v>0</v>
      </c>
    </row>
    <row r="16" spans="1:14" x14ac:dyDescent="0.25">
      <c r="B16" t="str">
        <f>+'Standing Assumptions'!A22</f>
        <v>Sales &amp; Marketing</v>
      </c>
      <c r="C16">
        <f>IF('Standing Assumptions'!$B$7="yes",'Profit &amp; Loss'!B22*'Standing Assumptions'!$B$5,0)</f>
        <v>0</v>
      </c>
      <c r="D16">
        <f>IF('Standing Assumptions'!$B$7="yes",'Profit &amp; Loss'!C22*'Standing Assumptions'!$B$5,0)</f>
        <v>0</v>
      </c>
      <c r="E16">
        <f>IF('Standing Assumptions'!$B$7="yes",'Profit &amp; Loss'!D22*'Standing Assumptions'!$B$5,0)</f>
        <v>0</v>
      </c>
      <c r="F16">
        <f>IF('Standing Assumptions'!$B$7="yes",'Profit &amp; Loss'!E22*'Standing Assumptions'!$B$5,0)</f>
        <v>0</v>
      </c>
      <c r="G16">
        <f>IF('Standing Assumptions'!$B$7="yes",'Profit &amp; Loss'!F22*'Standing Assumptions'!$B$5,0)</f>
        <v>0</v>
      </c>
      <c r="H16">
        <f>IF('Standing Assumptions'!$B$7="yes",'Profit &amp; Loss'!G22*'Standing Assumptions'!$B$5,0)</f>
        <v>0</v>
      </c>
      <c r="I16">
        <f>IF('Standing Assumptions'!$B$7="yes",'Profit &amp; Loss'!H22*'Standing Assumptions'!$B$5,0)</f>
        <v>0</v>
      </c>
      <c r="J16">
        <f>IF('Standing Assumptions'!$B$7="yes",'Profit &amp; Loss'!I22*'Standing Assumptions'!$B$5,0)</f>
        <v>0</v>
      </c>
      <c r="K16">
        <f>IF('Standing Assumptions'!$B$7="yes",'Profit &amp; Loss'!J22*'Standing Assumptions'!$B$5,0)</f>
        <v>0</v>
      </c>
      <c r="L16">
        <f>IF('Standing Assumptions'!$B$7="yes",'Profit &amp; Loss'!K22*'Standing Assumptions'!$B$5,0)</f>
        <v>0</v>
      </c>
      <c r="M16">
        <f>IF('Standing Assumptions'!$B$7="yes",'Profit &amp; Loss'!L22*'Standing Assumptions'!$B$5,0)</f>
        <v>0</v>
      </c>
      <c r="N16">
        <f>IF('Standing Assumptions'!$B$7="yes",'Profit &amp; Loss'!M22*'Standing Assumptions'!$B$5,0)</f>
        <v>0</v>
      </c>
    </row>
    <row r="17" spans="2:14" x14ac:dyDescent="0.25">
      <c r="B17" t="str">
        <f>+'Standing Assumptions'!A23</f>
        <v>Print &amp; Postage</v>
      </c>
      <c r="C17">
        <f>IF('Standing Assumptions'!$B$7="yes",'Profit &amp; Loss'!B23*'Standing Assumptions'!$B$5,0)</f>
        <v>0</v>
      </c>
      <c r="D17">
        <f>IF('Standing Assumptions'!$B$7="yes",'Profit &amp; Loss'!C23*'Standing Assumptions'!$B$5,0)</f>
        <v>0</v>
      </c>
      <c r="E17">
        <f>IF('Standing Assumptions'!$B$7="yes",'Profit &amp; Loss'!D23*'Standing Assumptions'!$B$5,0)</f>
        <v>0</v>
      </c>
      <c r="F17">
        <f>IF('Standing Assumptions'!$B$7="yes",'Profit &amp; Loss'!E23*'Standing Assumptions'!$B$5,0)</f>
        <v>0</v>
      </c>
      <c r="G17">
        <f>IF('Standing Assumptions'!$B$7="yes",'Profit &amp; Loss'!F23*'Standing Assumptions'!$B$5,0)</f>
        <v>0</v>
      </c>
      <c r="H17">
        <f>IF('Standing Assumptions'!$B$7="yes",'Profit &amp; Loss'!G23*'Standing Assumptions'!$B$5,0)</f>
        <v>0</v>
      </c>
      <c r="I17">
        <f>IF('Standing Assumptions'!$B$7="yes",'Profit &amp; Loss'!H23*'Standing Assumptions'!$B$5,0)</f>
        <v>0</v>
      </c>
      <c r="J17">
        <f>IF('Standing Assumptions'!$B$7="yes",'Profit &amp; Loss'!I23*'Standing Assumptions'!$B$5,0)</f>
        <v>0</v>
      </c>
      <c r="K17">
        <f>IF('Standing Assumptions'!$B$7="yes",'Profit &amp; Loss'!J23*'Standing Assumptions'!$B$5,0)</f>
        <v>0</v>
      </c>
      <c r="L17">
        <f>IF('Standing Assumptions'!$B$7="yes",'Profit &amp; Loss'!K23*'Standing Assumptions'!$B$5,0)</f>
        <v>0</v>
      </c>
      <c r="M17">
        <f>IF('Standing Assumptions'!$B$7="yes",'Profit &amp; Loss'!L23*'Standing Assumptions'!$B$5,0)</f>
        <v>0</v>
      </c>
      <c r="N17">
        <f>IF('Standing Assumptions'!$B$7="yes",'Profit &amp; Loss'!M23*'Standing Assumptions'!$B$5,0)</f>
        <v>0</v>
      </c>
    </row>
    <row r="18" spans="2:14" x14ac:dyDescent="0.25">
      <c r="B18" t="str">
        <f>+'Standing Assumptions'!A24</f>
        <v>Bank Charges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2:14" x14ac:dyDescent="0.25">
      <c r="B19" t="str">
        <f>+'Standing Assumptions'!A25</f>
        <v>Other</v>
      </c>
      <c r="C19">
        <f>IF('Standing Assumptions'!$B$7="yes",'Profit &amp; Loss'!B25*'Standing Assumptions'!$B$5,0)</f>
        <v>0</v>
      </c>
      <c r="D19">
        <f>IF('Standing Assumptions'!$B$7="yes",'Profit &amp; Loss'!C25*'Standing Assumptions'!$B$5,0)</f>
        <v>0</v>
      </c>
      <c r="E19">
        <f>IF('Standing Assumptions'!$B$7="yes",'Profit &amp; Loss'!D25*'Standing Assumptions'!$B$5,0)</f>
        <v>0</v>
      </c>
      <c r="F19">
        <f>IF('Standing Assumptions'!$B$7="yes",'Profit &amp; Loss'!E25*'Standing Assumptions'!$B$5,0)</f>
        <v>0</v>
      </c>
      <c r="G19">
        <f>IF('Standing Assumptions'!$B$7="yes",'Profit &amp; Loss'!F25*'Standing Assumptions'!$B$5,0)</f>
        <v>0</v>
      </c>
      <c r="H19">
        <f>IF('Standing Assumptions'!$B$7="yes",'Profit &amp; Loss'!G25*'Standing Assumptions'!$B$5,0)</f>
        <v>0</v>
      </c>
      <c r="I19">
        <f>IF('Standing Assumptions'!$B$7="yes",'Profit &amp; Loss'!H25*'Standing Assumptions'!$B$5,0)</f>
        <v>0</v>
      </c>
      <c r="J19">
        <f>IF('Standing Assumptions'!$B$7="yes",'Profit &amp; Loss'!I25*'Standing Assumptions'!$B$5,0)</f>
        <v>0</v>
      </c>
      <c r="K19">
        <f>IF('Standing Assumptions'!$B$7="yes",'Profit &amp; Loss'!J25*'Standing Assumptions'!$B$5,0)</f>
        <v>0</v>
      </c>
      <c r="L19">
        <f>IF('Standing Assumptions'!$B$7="yes",'Profit &amp; Loss'!K25*'Standing Assumptions'!$B$5,0)</f>
        <v>0</v>
      </c>
      <c r="M19">
        <f>IF('Standing Assumptions'!$B$7="yes",'Profit &amp; Loss'!L25*'Standing Assumptions'!$B$5,0)</f>
        <v>0</v>
      </c>
      <c r="N19">
        <f>IF('Standing Assumptions'!$B$7="yes",'Profit &amp; Loss'!M25*'Standing Assumptions'!$B$5,0)</f>
        <v>0</v>
      </c>
    </row>
    <row r="22" spans="2:14" x14ac:dyDescent="0.25">
      <c r="B22" s="1" t="s">
        <v>45</v>
      </c>
      <c r="C22">
        <f>C5-SUM(C8:C19)</f>
        <v>0</v>
      </c>
      <c r="D22">
        <f t="shared" ref="D22:N22" si="0">D5-SUM(D8:D19)</f>
        <v>0</v>
      </c>
      <c r="E22">
        <f t="shared" si="0"/>
        <v>0</v>
      </c>
      <c r="F22">
        <f t="shared" si="0"/>
        <v>0</v>
      </c>
      <c r="G22">
        <f t="shared" si="0"/>
        <v>0</v>
      </c>
      <c r="H22">
        <f t="shared" si="0"/>
        <v>0</v>
      </c>
      <c r="I22">
        <f t="shared" si="0"/>
        <v>0</v>
      </c>
      <c r="J22">
        <f t="shared" si="0"/>
        <v>0</v>
      </c>
      <c r="K22">
        <f t="shared" si="0"/>
        <v>0</v>
      </c>
      <c r="L22">
        <f t="shared" si="0"/>
        <v>0</v>
      </c>
      <c r="M22">
        <f t="shared" si="0"/>
        <v>0</v>
      </c>
      <c r="N22">
        <f t="shared" si="0"/>
        <v>0</v>
      </c>
    </row>
    <row r="24" spans="2:14" x14ac:dyDescent="0.25">
      <c r="B24" s="1" t="s">
        <v>46</v>
      </c>
      <c r="C24">
        <f>+'Standing Assumptions'!C27</f>
        <v>4000</v>
      </c>
      <c r="D24">
        <f>+C26</f>
        <v>4000</v>
      </c>
      <c r="E24">
        <f t="shared" ref="E24:N24" si="1">+D26</f>
        <v>0</v>
      </c>
      <c r="F24">
        <f t="shared" si="1"/>
        <v>0</v>
      </c>
      <c r="G24">
        <f t="shared" si="1"/>
        <v>0</v>
      </c>
      <c r="H24">
        <f t="shared" si="1"/>
        <v>0</v>
      </c>
      <c r="I24">
        <f t="shared" si="1"/>
        <v>0</v>
      </c>
      <c r="J24">
        <f t="shared" si="1"/>
        <v>0</v>
      </c>
      <c r="K24">
        <f t="shared" si="1"/>
        <v>0</v>
      </c>
      <c r="L24">
        <f t="shared" si="1"/>
        <v>0</v>
      </c>
      <c r="M24">
        <f t="shared" si="1"/>
        <v>0</v>
      </c>
      <c r="N24">
        <f t="shared" si="1"/>
        <v>0</v>
      </c>
    </row>
    <row r="25" spans="2:14" x14ac:dyDescent="0.25">
      <c r="B25" s="1" t="s">
        <v>48</v>
      </c>
      <c r="C25">
        <f>IF('Standing Assumptions'!$B$8="Monthly",Workings!C24,IF(C30="yes",C24,0))</f>
        <v>0</v>
      </c>
      <c r="D25">
        <f>IF('Standing Assumptions'!$B$8="Monthly",Workings!D24,IF(D30="yes",C24,0))</f>
        <v>4000</v>
      </c>
      <c r="E25">
        <f>IF('Standing Assumptions'!$B$8="Monthly",Workings!E24,IF(E30="yes",D24,0))</f>
        <v>0</v>
      </c>
      <c r="F25">
        <f>IF('Standing Assumptions'!$B$8="Monthly",Workings!F24,IF(F30="yes",E24,0))</f>
        <v>0</v>
      </c>
      <c r="G25">
        <f>IF('Standing Assumptions'!$B$8="Monthly",Workings!G24,IF(G30="yes",F24,0))</f>
        <v>0</v>
      </c>
      <c r="H25">
        <f>IF('Standing Assumptions'!$B$8="Monthly",Workings!H24,IF(H30="yes",G24,0))</f>
        <v>0</v>
      </c>
      <c r="I25">
        <f>IF('Standing Assumptions'!$B$8="Monthly",Workings!I24,IF(I30="yes",H24,0))</f>
        <v>0</v>
      </c>
      <c r="J25">
        <f>IF('Standing Assumptions'!$B$8="Monthly",Workings!J24,IF(J30="yes",I24,0))</f>
        <v>0</v>
      </c>
      <c r="K25">
        <f>IF('Standing Assumptions'!$B$8="Monthly",Workings!K24,IF(K30="yes",J24,0))</f>
        <v>0</v>
      </c>
      <c r="L25">
        <f>IF('Standing Assumptions'!$B$8="Monthly",Workings!L24,IF(L30="yes",K24,0))</f>
        <v>0</v>
      </c>
      <c r="M25">
        <f>IF('Standing Assumptions'!$B$8="Monthly",Workings!M24,IF(M30="yes",L24,0))</f>
        <v>0</v>
      </c>
      <c r="N25">
        <f>IF('Standing Assumptions'!$B$8="Monthly",Workings!N24,IF(N30="yes",M24,0))</f>
        <v>0</v>
      </c>
    </row>
    <row r="26" spans="2:14" x14ac:dyDescent="0.25">
      <c r="B26" s="1" t="s">
        <v>47</v>
      </c>
      <c r="C26">
        <f>+C22+C24-C25</f>
        <v>4000</v>
      </c>
      <c r="D26">
        <f t="shared" ref="D26:N26" si="2">+D22+D24-D25</f>
        <v>0</v>
      </c>
      <c r="E26">
        <f t="shared" si="2"/>
        <v>0</v>
      </c>
      <c r="F26">
        <f t="shared" si="2"/>
        <v>0</v>
      </c>
      <c r="G26">
        <f t="shared" si="2"/>
        <v>0</v>
      </c>
      <c r="H26">
        <f t="shared" si="2"/>
        <v>0</v>
      </c>
      <c r="I26">
        <f t="shared" si="2"/>
        <v>0</v>
      </c>
      <c r="J26">
        <f t="shared" si="2"/>
        <v>0</v>
      </c>
      <c r="K26">
        <f t="shared" si="2"/>
        <v>0</v>
      </c>
      <c r="L26">
        <f t="shared" si="2"/>
        <v>0</v>
      </c>
      <c r="M26">
        <f t="shared" si="2"/>
        <v>0</v>
      </c>
      <c r="N26">
        <f t="shared" si="2"/>
        <v>0</v>
      </c>
    </row>
    <row r="29" spans="2:14" x14ac:dyDescent="0.25">
      <c r="B29" s="101" t="s">
        <v>49</v>
      </c>
      <c r="C29" t="str">
        <f>IF('Standing Assumptions'!$B$27=Workings!C3,"Yes","No")</f>
        <v>No</v>
      </c>
      <c r="D29" t="str">
        <f>IF('Standing Assumptions'!$B$27=Workings!D3,"Yes","No")</f>
        <v>Yes</v>
      </c>
      <c r="E29" t="str">
        <f>IF('Standing Assumptions'!$B$27=Workings!E3,"Yes","No")</f>
        <v>No</v>
      </c>
      <c r="F29" t="str">
        <f>IF('Standing Assumptions'!$B$27=Workings!F3,"Yes","No")</f>
        <v>No</v>
      </c>
      <c r="G29" t="str">
        <f>IF('Standing Assumptions'!$B$27=Workings!G3,"Yes","No")</f>
        <v>No</v>
      </c>
      <c r="H29" t="str">
        <f>IF('Standing Assumptions'!$B$27=Workings!H3,"Yes","No")</f>
        <v>No</v>
      </c>
      <c r="I29" t="str">
        <f>IF('Standing Assumptions'!$B$27=Workings!I3,"Yes","No")</f>
        <v>No</v>
      </c>
      <c r="J29" t="str">
        <f>IF('Standing Assumptions'!$B$27=Workings!J3,"Yes","No")</f>
        <v>No</v>
      </c>
      <c r="K29" t="str">
        <f>IF('Standing Assumptions'!$B$27=Workings!K3,"Yes","No")</f>
        <v>No</v>
      </c>
      <c r="L29" t="str">
        <f>IF('Standing Assumptions'!$B$27=Workings!L3,"Yes","No")</f>
        <v>No</v>
      </c>
      <c r="M29" t="str">
        <f>IF('Standing Assumptions'!$B$27=Workings!M3,"Yes","No")</f>
        <v>No</v>
      </c>
      <c r="N29" t="str">
        <f>IF('Standing Assumptions'!$B$27=Workings!N3,"Yes","No")</f>
        <v>No</v>
      </c>
    </row>
    <row r="30" spans="2:14" x14ac:dyDescent="0.25">
      <c r="B30" s="101"/>
      <c r="C30" t="str">
        <f>IF(C29="yes","Yes","No")</f>
        <v>No</v>
      </c>
      <c r="D30" t="str">
        <f>IF(D29="yes","Yes","No")</f>
        <v>Yes</v>
      </c>
      <c r="E30" t="str">
        <f>IF(E29="yes","Yes","No")</f>
        <v>No</v>
      </c>
      <c r="F30" t="str">
        <f>+C30</f>
        <v>No</v>
      </c>
      <c r="G30" t="str">
        <f t="shared" ref="G30:N30" si="3">+D30</f>
        <v>Yes</v>
      </c>
      <c r="H30" t="str">
        <f t="shared" si="3"/>
        <v>No</v>
      </c>
      <c r="I30" t="str">
        <f t="shared" si="3"/>
        <v>No</v>
      </c>
      <c r="J30" t="str">
        <f t="shared" si="3"/>
        <v>Yes</v>
      </c>
      <c r="K30" t="str">
        <f t="shared" si="3"/>
        <v>No</v>
      </c>
      <c r="L30" t="str">
        <f t="shared" si="3"/>
        <v>No</v>
      </c>
      <c r="M30" t="str">
        <f t="shared" si="3"/>
        <v>Yes</v>
      </c>
      <c r="N30" t="str">
        <f t="shared" si="3"/>
        <v>No</v>
      </c>
    </row>
    <row r="34" spans="1:14" x14ac:dyDescent="0.25">
      <c r="A34" s="1" t="s">
        <v>52</v>
      </c>
    </row>
    <row r="35" spans="1:14" x14ac:dyDescent="0.25">
      <c r="C35" s="10">
        <f>+C3</f>
        <v>1</v>
      </c>
      <c r="D35" s="10">
        <f t="shared" ref="D35:N35" si="4">+D3</f>
        <v>2</v>
      </c>
      <c r="E35" s="10">
        <f t="shared" si="4"/>
        <v>3</v>
      </c>
      <c r="F35" s="10">
        <f t="shared" si="4"/>
        <v>4</v>
      </c>
      <c r="G35" s="10">
        <f t="shared" si="4"/>
        <v>5</v>
      </c>
      <c r="H35" s="10">
        <f t="shared" si="4"/>
        <v>6</v>
      </c>
      <c r="I35" s="10">
        <f t="shared" si="4"/>
        <v>7</v>
      </c>
      <c r="J35" s="10">
        <f t="shared" si="4"/>
        <v>8</v>
      </c>
      <c r="K35" s="10">
        <f t="shared" si="4"/>
        <v>9</v>
      </c>
      <c r="L35" s="10">
        <f t="shared" si="4"/>
        <v>10</v>
      </c>
      <c r="M35" s="10">
        <f t="shared" si="4"/>
        <v>11</v>
      </c>
      <c r="N35" s="10">
        <f t="shared" si="4"/>
        <v>12</v>
      </c>
    </row>
    <row r="36" spans="1:14" x14ac:dyDescent="0.25">
      <c r="B36" s="1" t="s">
        <v>53</v>
      </c>
      <c r="C36">
        <f ca="1">IF('Standing Assumptions'!$B$11&gt;C35,'Standing Assumptions'!$C$11/'Standing Assumptions'!$B$11,'Standing Assumptions'!$C$11)+IF('Standing Assumptions'!$B$7="yes",(1+'Standing Assumptions'!$B$5),1)*IFERROR(OFFSET('Profit &amp; Loss'!B5,,-'Standing Assumptions'!$B$11)*1,0)</f>
        <v>5000</v>
      </c>
      <c r="D36">
        <f ca="1">IF('Standing Assumptions'!$B$11&gt;C35,'Standing Assumptions'!$C$11/'Standing Assumptions'!$B$11,0)+IF('Standing Assumptions'!$B$7="yes",(1+'Standing Assumptions'!$B$5),1)*IFERROR(OFFSET('Profit &amp; Loss'!C5,,-'Standing Assumptions'!$B$11)*1,0)</f>
        <v>5000</v>
      </c>
      <c r="E36">
        <f ca="1">IF('Standing Assumptions'!$B$11&gt;D35,'Standing Assumptions'!$C$11/'Standing Assumptions'!$B$11,0)+IF('Standing Assumptions'!$B$7="yes",(1+'Standing Assumptions'!$B$5),1)*IFERROR(OFFSET('Profit &amp; Loss'!D5,,-'Standing Assumptions'!$B$11)*1,0)</f>
        <v>12500</v>
      </c>
      <c r="F36">
        <f ca="1">IF('Standing Assumptions'!$B$11&gt;E35,'Standing Assumptions'!$C$11/'Standing Assumptions'!$B$11,0)+IF('Standing Assumptions'!$B$7="yes",(1+'Standing Assumptions'!$B$5),1)*IFERROR(OFFSET('Profit &amp; Loss'!E5,,-'Standing Assumptions'!$B$11)*1,0)</f>
        <v>12500</v>
      </c>
      <c r="G36">
        <f ca="1">IF('Standing Assumptions'!$B$11&gt;F35,'Standing Assumptions'!$C$11/'Standing Assumptions'!$B$11,0)+IF('Standing Assumptions'!$B$7="yes",(1+'Standing Assumptions'!$B$5),1)*IFERROR(OFFSET('Profit &amp; Loss'!F5,,-'Standing Assumptions'!$B$11)*1,0)</f>
        <v>12500</v>
      </c>
      <c r="H36">
        <f ca="1">IF('Standing Assumptions'!$B$11&gt;G35,'Standing Assumptions'!$C$11/'Standing Assumptions'!$B$11,0)+IF('Standing Assumptions'!$B$7="yes",(1+'Standing Assumptions'!$B$5),1)*IFERROR(OFFSET('Profit &amp; Loss'!G5,,-'Standing Assumptions'!$B$11)*1,0)</f>
        <v>12500</v>
      </c>
      <c r="I36">
        <f ca="1">IF('Standing Assumptions'!$B$11&gt;H35,'Standing Assumptions'!$C$11/'Standing Assumptions'!$B$11,0)+IF('Standing Assumptions'!$B$7="yes",(1+'Standing Assumptions'!$B$5),1)*IFERROR(OFFSET('Profit &amp; Loss'!H5,,-'Standing Assumptions'!$B$11)*1,0)</f>
        <v>12500</v>
      </c>
      <c r="J36">
        <f ca="1">IF('Standing Assumptions'!$B$11&gt;I35,'Standing Assumptions'!$C$11/'Standing Assumptions'!$B$11,0)+IF('Standing Assumptions'!$B$7="yes",(1+'Standing Assumptions'!$B$5),1)*IFERROR(OFFSET('Profit &amp; Loss'!I5,,-'Standing Assumptions'!$B$11)*1,0)</f>
        <v>12500</v>
      </c>
      <c r="K36">
        <f ca="1">IF('Standing Assumptions'!$B$11&gt;J35,'Standing Assumptions'!$C$11/'Standing Assumptions'!$B$11,0)+IF('Standing Assumptions'!$B$7="yes",(1+'Standing Assumptions'!$B$5),1)*IFERROR(OFFSET('Profit &amp; Loss'!J5,,-'Standing Assumptions'!$B$11)*1,0)</f>
        <v>12500</v>
      </c>
      <c r="L36">
        <f ca="1">IF('Standing Assumptions'!$B$11&gt;K35,'Standing Assumptions'!$C$11/'Standing Assumptions'!$B$11,0)+IF('Standing Assumptions'!$B$7="yes",(1+'Standing Assumptions'!$B$5),1)*IFERROR(OFFSET('Profit &amp; Loss'!K5,,-'Standing Assumptions'!$B$11)*1,0)</f>
        <v>12500</v>
      </c>
      <c r="M36">
        <f ca="1">IF('Standing Assumptions'!$B$11&gt;L35,'Standing Assumptions'!$C$11/'Standing Assumptions'!$B$11,0)+IF('Standing Assumptions'!$B$7="yes",(1+'Standing Assumptions'!$B$5),1)*IFERROR(OFFSET('Profit &amp; Loss'!L5,,-'Standing Assumptions'!$B$11)*1,0)</f>
        <v>12500</v>
      </c>
      <c r="N36">
        <f ca="1">IF('Standing Assumptions'!$B$11&gt;M35,'Standing Assumptions'!$C$11/'Standing Assumptions'!$B$11,0)+IF('Standing Assumptions'!$B$7="yes",(1+'Standing Assumptions'!$B$5),1)*IFERROR(OFFSET('Profit &amp; Loss'!M5,,-'Standing Assumptions'!$B$11)*1,0)</f>
        <v>12500</v>
      </c>
    </row>
    <row r="37" spans="1:14" x14ac:dyDescent="0.25">
      <c r="B37" t="str">
        <f>+B7</f>
        <v>Materials</v>
      </c>
      <c r="C37">
        <f ca="1">IF('Standing Assumptions'!$B$13&gt;C35,'Standing Assumptions'!$C$13/'Standing Assumptions'!$B$13,'Standing Assumptions'!$C$13)+IF('Standing Assumptions'!$B$7="yes",(1+'Standing Assumptions'!$B$5),1)*IFERROR(OFFSET('Profit &amp; Loss'!B7,,-'Standing Assumptions'!$B$13)*1,0)</f>
        <v>100</v>
      </c>
      <c r="D37">
        <f ca="1">IF('Standing Assumptions'!$B$13&gt;C36,'Standing Assumptions'!$C$13/'Standing Assumptions'!$B$13,0)+IF('Standing Assumptions'!$B$7="yes",(1+'Standing Assumptions'!$B$5),1)*IFERROR(OFFSET('Profit &amp; Loss'!C7,,-'Standing Assumptions'!$B$13)*1,0)</f>
        <v>150</v>
      </c>
      <c r="E37">
        <f ca="1">IF('Standing Assumptions'!$B$13&gt;D36,'Standing Assumptions'!$C$13/'Standing Assumptions'!$B$13,0)+IF('Standing Assumptions'!$B$7="yes",(1+'Standing Assumptions'!$B$5),1)*IFERROR(OFFSET('Profit &amp; Loss'!D7,,-'Standing Assumptions'!$B$13)*1,0)</f>
        <v>150</v>
      </c>
      <c r="F37">
        <f ca="1">IF('Standing Assumptions'!$B$13&gt;E36,'Standing Assumptions'!$C$13/'Standing Assumptions'!$B$13,0)+IF('Standing Assumptions'!$B$7="yes",(1+'Standing Assumptions'!$B$5),1)*IFERROR(OFFSET('Profit &amp; Loss'!E7,,-'Standing Assumptions'!$B$13)*1,0)</f>
        <v>150</v>
      </c>
      <c r="G37">
        <f ca="1">IF('Standing Assumptions'!$B$13&gt;F36,'Standing Assumptions'!$C$13/'Standing Assumptions'!$B$13,0)+IF('Standing Assumptions'!$B$7="yes",(1+'Standing Assumptions'!$B$5),1)*IFERROR(OFFSET('Profit &amp; Loss'!F7,,-'Standing Assumptions'!$B$13)*1,0)</f>
        <v>150</v>
      </c>
      <c r="H37">
        <f ca="1">IF('Standing Assumptions'!$B$13&gt;G36,'Standing Assumptions'!$C$13/'Standing Assumptions'!$B$13,0)+IF('Standing Assumptions'!$B$7="yes",(1+'Standing Assumptions'!$B$5),1)*IFERROR(OFFSET('Profit &amp; Loss'!G7,,-'Standing Assumptions'!$B$13)*1,0)</f>
        <v>150</v>
      </c>
      <c r="I37">
        <f ca="1">IF('Standing Assumptions'!$B$13&gt;H36,'Standing Assumptions'!$C$13/'Standing Assumptions'!$B$13,0)+IF('Standing Assumptions'!$B$7="yes",(1+'Standing Assumptions'!$B$5),1)*IFERROR(OFFSET('Profit &amp; Loss'!H7,,-'Standing Assumptions'!$B$13)*1,0)</f>
        <v>150</v>
      </c>
      <c r="J37">
        <f ca="1">IF('Standing Assumptions'!$B$13&gt;I36,'Standing Assumptions'!$C$13/'Standing Assumptions'!$B$13,0)+IF('Standing Assumptions'!$B$7="yes",(1+'Standing Assumptions'!$B$5),1)*IFERROR(OFFSET('Profit &amp; Loss'!I7,,-'Standing Assumptions'!$B$13)*1,0)</f>
        <v>150</v>
      </c>
      <c r="K37">
        <f ca="1">IF('Standing Assumptions'!$B$13&gt;J36,'Standing Assumptions'!$C$13/'Standing Assumptions'!$B$13,0)+IF('Standing Assumptions'!$B$7="yes",(1+'Standing Assumptions'!$B$5),1)*IFERROR(OFFSET('Profit &amp; Loss'!J7,,-'Standing Assumptions'!$B$13)*1,0)</f>
        <v>150</v>
      </c>
      <c r="L37">
        <f ca="1">IF('Standing Assumptions'!$B$13&gt;K36,'Standing Assumptions'!$C$13/'Standing Assumptions'!$B$13,0)+IF('Standing Assumptions'!$B$7="yes",(1+'Standing Assumptions'!$B$5),1)*IFERROR(OFFSET('Profit &amp; Loss'!K7,,-'Standing Assumptions'!$B$13)*1,0)</f>
        <v>150</v>
      </c>
      <c r="M37">
        <f ca="1">IF('Standing Assumptions'!$B$13&gt;L36,'Standing Assumptions'!$C$13/'Standing Assumptions'!$B$13,0)+IF('Standing Assumptions'!$B$7="yes",(1+'Standing Assumptions'!$B$5),1)*IFERROR(OFFSET('Profit &amp; Loss'!L7,,-'Standing Assumptions'!$B$13)*1,0)</f>
        <v>150</v>
      </c>
      <c r="N37">
        <f ca="1">IF('Standing Assumptions'!$B$13&gt;M36,'Standing Assumptions'!$C$13/'Standing Assumptions'!$B$13,0)+IF('Standing Assumptions'!$B$7="yes",(1+'Standing Assumptions'!$B$5),1)*IFERROR(OFFSET('Profit &amp; Loss'!M7,,-'Standing Assumptions'!$B$13)*1,0)</f>
        <v>150</v>
      </c>
    </row>
    <row r="38" spans="1:14" x14ac:dyDescent="0.25">
      <c r="B38" t="str">
        <f t="shared" ref="B38:B49" si="5">+B8</f>
        <v>Production Wages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x14ac:dyDescent="0.25">
      <c r="B39" t="str">
        <f t="shared" si="5"/>
        <v>Direct Expenses</v>
      </c>
      <c r="C39">
        <f ca="1">IF('Standing Assumptions'!$B$15&gt;C35,'Standing Assumptions'!$C$15/'Standing Assumptions'!$B$15,'Standing Assumptions'!$C$15)+IF('Standing Assumptions'!$B$7="yes",(1+'Standing Assumptions'!$B$5),1)*IFERROR(OFFSET('Profit &amp; Loss'!B9,,-'Standing Assumptions'!$B$15)*1,0)</f>
        <v>150</v>
      </c>
      <c r="D39">
        <f ca="1">IF('Standing Assumptions'!$B$15&gt;C35,'Standing Assumptions'!$C$15/'Standing Assumptions'!$B$15,0)+IF('Standing Assumptions'!$B$7="yes",(1+'Standing Assumptions'!$B$5),1)*IFERROR(OFFSET('Profit &amp; Loss'!C9,,-'Standing Assumptions'!$B$15)*1,0)</f>
        <v>0</v>
      </c>
      <c r="E39">
        <f ca="1">IF('Standing Assumptions'!$B$15&gt;D35,'Standing Assumptions'!$C$15/'Standing Assumptions'!$B$15,0)+IF('Standing Assumptions'!$B$7="yes",(1+'Standing Assumptions'!$B$5),1)*IFERROR(OFFSET('Profit &amp; Loss'!D9,,-'Standing Assumptions'!$B$15)*1,0)</f>
        <v>0</v>
      </c>
      <c r="F39">
        <f ca="1">IF('Standing Assumptions'!$B$15&gt;E35,'Standing Assumptions'!$C$15/'Standing Assumptions'!$B$15,0)+IF('Standing Assumptions'!$B$7="yes",(1+'Standing Assumptions'!$B$5),1)*IFERROR(OFFSET('Profit &amp; Loss'!E9,,-'Standing Assumptions'!$B$15)*1,0)</f>
        <v>0</v>
      </c>
      <c r="G39">
        <f ca="1">IF('Standing Assumptions'!$B$15&gt;F35,'Standing Assumptions'!$C$15/'Standing Assumptions'!$B$15,0)+IF('Standing Assumptions'!$B$7="yes",(1+'Standing Assumptions'!$B$5),1)*IFERROR(OFFSET('Profit &amp; Loss'!F9,,-'Standing Assumptions'!$B$15)*1,0)</f>
        <v>0</v>
      </c>
      <c r="H39">
        <f ca="1">IF('Standing Assumptions'!$B$15&gt;G35,'Standing Assumptions'!$C$15/'Standing Assumptions'!$B$15,0)+IF('Standing Assumptions'!$B$7="yes",(1+'Standing Assumptions'!$B$5),1)*IFERROR(OFFSET('Profit &amp; Loss'!G9,,-'Standing Assumptions'!$B$15)*1,0)</f>
        <v>0</v>
      </c>
      <c r="I39">
        <f ca="1">IF('Standing Assumptions'!$B$15&gt;H35,'Standing Assumptions'!$C$15/'Standing Assumptions'!$B$15,0)+IF('Standing Assumptions'!$B$7="yes",(1+'Standing Assumptions'!$B$5),1)*IFERROR(OFFSET('Profit &amp; Loss'!H9,,-'Standing Assumptions'!$B$15)*1,0)</f>
        <v>0</v>
      </c>
      <c r="J39">
        <f ca="1">IF('Standing Assumptions'!$B$15&gt;I35,'Standing Assumptions'!$C$15/'Standing Assumptions'!$B$15,0)+IF('Standing Assumptions'!$B$7="yes",(1+'Standing Assumptions'!$B$5),1)*IFERROR(OFFSET('Profit &amp; Loss'!I9,,-'Standing Assumptions'!$B$15)*1,0)</f>
        <v>0</v>
      </c>
      <c r="K39">
        <f ca="1">IF('Standing Assumptions'!$B$15&gt;J35,'Standing Assumptions'!$C$15/'Standing Assumptions'!$B$15,0)+IF('Standing Assumptions'!$B$7="yes",(1+'Standing Assumptions'!$B$5),1)*IFERROR(OFFSET('Profit &amp; Loss'!J9,,-'Standing Assumptions'!$B$15)*1,0)</f>
        <v>0</v>
      </c>
      <c r="L39">
        <f ca="1">IF('Standing Assumptions'!$B$15&gt;K35,'Standing Assumptions'!$C$15/'Standing Assumptions'!$B$15,0)+IF('Standing Assumptions'!$B$7="yes",(1+'Standing Assumptions'!$B$5),1)*IFERROR(OFFSET('Profit &amp; Loss'!K9,,-'Standing Assumptions'!$B$15)*1,0)</f>
        <v>0</v>
      </c>
      <c r="M39">
        <f ca="1">IF('Standing Assumptions'!$B$15&gt;L35,'Standing Assumptions'!$C$15/'Standing Assumptions'!$B$15,0)+IF('Standing Assumptions'!$B$7="yes",(1+'Standing Assumptions'!$B$5),1)*IFERROR(OFFSET('Profit &amp; Loss'!L9,,-'Standing Assumptions'!$B$15)*1,0)</f>
        <v>0</v>
      </c>
      <c r="N39">
        <f ca="1">IF('Standing Assumptions'!$B$15&gt;M35,'Standing Assumptions'!$C$15/'Standing Assumptions'!$B$15,0)+IF('Standing Assumptions'!$B$7="yes",(1+'Standing Assumptions'!$B$5),1)*IFERROR(OFFSET('Profit &amp; Loss'!M9,,-'Standing Assumptions'!$B$15)*1,0)</f>
        <v>0</v>
      </c>
    </row>
    <row r="40" spans="1:14" x14ac:dyDescent="0.25">
      <c r="B40" t="str">
        <f t="shared" si="5"/>
        <v>Salaries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x14ac:dyDescent="0.25">
      <c r="B41" t="str">
        <f t="shared" si="5"/>
        <v>Rent</v>
      </c>
      <c r="C41">
        <f ca="1">IF('Standing Assumptions'!$B$17&gt;C35,'Standing Assumptions'!$C$17/'Standing Assumptions'!$B$17,'Standing Assumptions'!$C$17)+IF('Standing Assumptions'!$B$7="yes",(1+'Standing Assumptions'!$B$5),1)*IFERROR(OFFSET('Profit &amp; Loss'!B17,,-'Standing Assumptions'!$B$17)*1,0)</f>
        <v>750</v>
      </c>
      <c r="D41">
        <f ca="1">IF('Standing Assumptions'!$B17&gt;C$35,'Standing Assumptions'!$C17/'Standing Assumptions'!$B17,0)+IF('Standing Assumptions'!$B$7="yes",(1+'Standing Assumptions'!$B$5),1)*IFERROR(OFFSET('Profit &amp; Loss'!C17,,-'Standing Assumptions'!$B17)*1,0)</f>
        <v>750</v>
      </c>
      <c r="E41">
        <f ca="1">IF('Standing Assumptions'!$B17&gt;D$35,'Standing Assumptions'!$C17/'Standing Assumptions'!$B17,0)+IF('Standing Assumptions'!$B$7="yes",(1+'Standing Assumptions'!$B$5),1)*IFERROR(OFFSET('Profit &amp; Loss'!D17,,-'Standing Assumptions'!$B17)*1,0)</f>
        <v>750</v>
      </c>
      <c r="F41">
        <f ca="1">IF('Standing Assumptions'!$B17&gt;E$35,'Standing Assumptions'!$C17/'Standing Assumptions'!$B17,0)+IF('Standing Assumptions'!$B$7="yes",(1+'Standing Assumptions'!$B$5),1)*IFERROR(OFFSET('Profit &amp; Loss'!E17,,-'Standing Assumptions'!$B17)*1,0)</f>
        <v>750</v>
      </c>
      <c r="G41">
        <f ca="1">IF('Standing Assumptions'!$B17&gt;F$35,'Standing Assumptions'!$C17/'Standing Assumptions'!$B17,0)+IF('Standing Assumptions'!$B$7="yes",(1+'Standing Assumptions'!$B$5),1)*IFERROR(OFFSET('Profit &amp; Loss'!F17,,-'Standing Assumptions'!$B17)*1,0)</f>
        <v>750</v>
      </c>
      <c r="H41">
        <f ca="1">IF('Standing Assumptions'!$B17&gt;G$35,'Standing Assumptions'!$C17/'Standing Assumptions'!$B17,0)+IF('Standing Assumptions'!$B$7="yes",(1+'Standing Assumptions'!$B$5),1)*IFERROR(OFFSET('Profit &amp; Loss'!G17,,-'Standing Assumptions'!$B17)*1,0)</f>
        <v>750</v>
      </c>
      <c r="I41">
        <f ca="1">IF('Standing Assumptions'!$B17&gt;H$35,'Standing Assumptions'!$C17/'Standing Assumptions'!$B17,0)+IF('Standing Assumptions'!$B$7="yes",(1+'Standing Assumptions'!$B$5),1)*IFERROR(OFFSET('Profit &amp; Loss'!H17,,-'Standing Assumptions'!$B17)*1,0)</f>
        <v>750</v>
      </c>
      <c r="J41">
        <f ca="1">IF('Standing Assumptions'!$B17&gt;I$35,'Standing Assumptions'!$C17/'Standing Assumptions'!$B17,0)+IF('Standing Assumptions'!$B$7="yes",(1+'Standing Assumptions'!$B$5),1)*IFERROR(OFFSET('Profit &amp; Loss'!I17,,-'Standing Assumptions'!$B17)*1,0)</f>
        <v>750</v>
      </c>
      <c r="K41">
        <f ca="1">IF('Standing Assumptions'!$B17&gt;J$35,'Standing Assumptions'!$C17/'Standing Assumptions'!$B17,0)+IF('Standing Assumptions'!$B$7="yes",(1+'Standing Assumptions'!$B$5),1)*IFERROR(OFFSET('Profit &amp; Loss'!J17,,-'Standing Assumptions'!$B17)*1,0)</f>
        <v>750</v>
      </c>
      <c r="L41">
        <f ca="1">IF('Standing Assumptions'!$B17&gt;K$35,'Standing Assumptions'!$C17/'Standing Assumptions'!$B17,0)+IF('Standing Assumptions'!$B$7="yes",(1+'Standing Assumptions'!$B$5),1)*IFERROR(OFFSET('Profit &amp; Loss'!K17,,-'Standing Assumptions'!$B17)*1,0)</f>
        <v>750</v>
      </c>
      <c r="M41">
        <f ca="1">IF('Standing Assumptions'!$B17&gt;L$35,'Standing Assumptions'!$C17/'Standing Assumptions'!$B17,0)+IF('Standing Assumptions'!$B$7="yes",(1+'Standing Assumptions'!$B$5),1)*IFERROR(OFFSET('Profit &amp; Loss'!L17,,-'Standing Assumptions'!$B17)*1,0)</f>
        <v>750</v>
      </c>
      <c r="N41">
        <f ca="1">IF('Standing Assumptions'!$B17&gt;M$35,'Standing Assumptions'!$C17/'Standing Assumptions'!$B17,0)+IF('Standing Assumptions'!$B$7="yes",(1+'Standing Assumptions'!$B$5),1)*IFERROR(OFFSET('Profit &amp; Loss'!M17,,-'Standing Assumptions'!$B17)*1,0)</f>
        <v>750</v>
      </c>
    </row>
    <row r="42" spans="1:14" x14ac:dyDescent="0.25">
      <c r="B42" t="str">
        <f t="shared" si="5"/>
        <v>Software</v>
      </c>
      <c r="C42">
        <f ca="1">IF('Standing Assumptions'!$B18&gt;C$35,'Standing Assumptions'!$C18/'Standing Assumptions'!$B18,'Standing Assumptions'!$C18)+IF('Standing Assumptions'!$B$7="yes",(1+'Standing Assumptions'!$B$5),1)*IFERROR(OFFSET('Profit &amp; Loss'!B18,,-'Standing Assumptions'!$B18)*1,0)</f>
        <v>100</v>
      </c>
      <c r="D42">
        <f ca="1">IF('Standing Assumptions'!$B18&gt;C$35,'Standing Assumptions'!$C18/'Standing Assumptions'!$B18,0)+IF('Standing Assumptions'!$B$7="yes",(1+'Standing Assumptions'!$B$5),1)*IFERROR(OFFSET('Profit &amp; Loss'!C18,,-'Standing Assumptions'!$B18)*1,0)</f>
        <v>100</v>
      </c>
      <c r="E42">
        <f ca="1">IF('Standing Assumptions'!$B18&gt;D$35,'Standing Assumptions'!$C18/'Standing Assumptions'!$B18,0)+IF('Standing Assumptions'!$B$7="yes",(1+'Standing Assumptions'!$B$5),1)*IFERROR(OFFSET('Profit &amp; Loss'!D18,,-'Standing Assumptions'!$B18)*1,0)</f>
        <v>100</v>
      </c>
      <c r="F42">
        <f ca="1">IF('Standing Assumptions'!$B18&gt;E$35,'Standing Assumptions'!$C18/'Standing Assumptions'!$B18,0)+IF('Standing Assumptions'!$B$7="yes",(1+'Standing Assumptions'!$B$5),1)*IFERROR(OFFSET('Profit &amp; Loss'!E18,,-'Standing Assumptions'!$B18)*1,0)</f>
        <v>100</v>
      </c>
      <c r="G42">
        <f ca="1">IF('Standing Assumptions'!$B18&gt;F$35,'Standing Assumptions'!$C18/'Standing Assumptions'!$B18,0)+IF('Standing Assumptions'!$B$7="yes",(1+'Standing Assumptions'!$B$5),1)*IFERROR(OFFSET('Profit &amp; Loss'!F18,,-'Standing Assumptions'!$B18)*1,0)</f>
        <v>100</v>
      </c>
      <c r="H42">
        <f ca="1">IF('Standing Assumptions'!$B18&gt;G$35,'Standing Assumptions'!$C18/'Standing Assumptions'!$B18,0)+IF('Standing Assumptions'!$B$7="yes",(1+'Standing Assumptions'!$B$5),1)*IFERROR(OFFSET('Profit &amp; Loss'!G18,,-'Standing Assumptions'!$B18)*1,0)</f>
        <v>100</v>
      </c>
      <c r="I42">
        <f ca="1">IF('Standing Assumptions'!$B18&gt;H$35,'Standing Assumptions'!$C18/'Standing Assumptions'!$B18,0)+IF('Standing Assumptions'!$B$7="yes",(1+'Standing Assumptions'!$B$5),1)*IFERROR(OFFSET('Profit &amp; Loss'!H18,,-'Standing Assumptions'!$B18)*1,0)</f>
        <v>100</v>
      </c>
      <c r="J42">
        <f ca="1">IF('Standing Assumptions'!$B18&gt;I$35,'Standing Assumptions'!$C18/'Standing Assumptions'!$B18,0)+IF('Standing Assumptions'!$B$7="yes",(1+'Standing Assumptions'!$B$5),1)*IFERROR(OFFSET('Profit &amp; Loss'!I18,,-'Standing Assumptions'!$B18)*1,0)</f>
        <v>100</v>
      </c>
      <c r="K42">
        <f ca="1">IF('Standing Assumptions'!$B18&gt;J$35,'Standing Assumptions'!$C18/'Standing Assumptions'!$B18,0)+IF('Standing Assumptions'!$B$7="yes",(1+'Standing Assumptions'!$B$5),1)*IFERROR(OFFSET('Profit &amp; Loss'!J18,,-'Standing Assumptions'!$B18)*1,0)</f>
        <v>100</v>
      </c>
      <c r="L42">
        <f ca="1">IF('Standing Assumptions'!$B18&gt;K$35,'Standing Assumptions'!$C18/'Standing Assumptions'!$B18,0)+IF('Standing Assumptions'!$B$7="yes",(1+'Standing Assumptions'!$B$5),1)*IFERROR(OFFSET('Profit &amp; Loss'!K18,,-'Standing Assumptions'!$B18)*1,0)</f>
        <v>100</v>
      </c>
      <c r="M42">
        <f ca="1">IF('Standing Assumptions'!$B18&gt;L$35,'Standing Assumptions'!$C18/'Standing Assumptions'!$B18,0)+IF('Standing Assumptions'!$B$7="yes",(1+'Standing Assumptions'!$B$5),1)*IFERROR(OFFSET('Profit &amp; Loss'!L18,,-'Standing Assumptions'!$B18)*1,0)</f>
        <v>100</v>
      </c>
      <c r="N42">
        <f ca="1">IF('Standing Assumptions'!$B18&gt;M$35,'Standing Assumptions'!$C18/'Standing Assumptions'!$B18,0)+IF('Standing Assumptions'!$B$7="yes",(1+'Standing Assumptions'!$B$5),1)*IFERROR(OFFSET('Profit &amp; Loss'!M18,,-'Standing Assumptions'!$B18)*1,0)</f>
        <v>100</v>
      </c>
    </row>
    <row r="43" spans="1:14" x14ac:dyDescent="0.25">
      <c r="B43" t="str">
        <f t="shared" si="5"/>
        <v>Travel &amp; Entertainment</v>
      </c>
      <c r="C43">
        <f ca="1">IF('Standing Assumptions'!$B19&gt;C$35,'Standing Assumptions'!$C19/'Standing Assumptions'!$B19,'Standing Assumptions'!$C19)+IF('Standing Assumptions'!$B$7="yes",(1+'Standing Assumptions'!$B$5),1)*IFERROR(OFFSET('Profit &amp; Loss'!B19,,-'Standing Assumptions'!$B19)*1,0)</f>
        <v>250</v>
      </c>
      <c r="D43">
        <f ca="1">IF('Standing Assumptions'!$B19&gt;C$35,'Standing Assumptions'!$C19/'Standing Assumptions'!$B19,0)+IF('Standing Assumptions'!$B$7="yes",(1+'Standing Assumptions'!$B$5),1)*IFERROR(OFFSET('Profit &amp; Loss'!C19,,-'Standing Assumptions'!$B19)*1,0)</f>
        <v>250</v>
      </c>
      <c r="E43">
        <f ca="1">IF('Standing Assumptions'!$B19&gt;D$35,'Standing Assumptions'!$C19/'Standing Assumptions'!$B19,0)+IF('Standing Assumptions'!$B$7="yes",(1+'Standing Assumptions'!$B$5),1)*IFERROR(OFFSET('Profit &amp; Loss'!D19,,-'Standing Assumptions'!$B19)*1,0)</f>
        <v>250</v>
      </c>
      <c r="F43">
        <f ca="1">IF('Standing Assumptions'!$B19&gt;E$35,'Standing Assumptions'!$C19/'Standing Assumptions'!$B19,0)+IF('Standing Assumptions'!$B$7="yes",(1+'Standing Assumptions'!$B$5),1)*IFERROR(OFFSET('Profit &amp; Loss'!E19,,-'Standing Assumptions'!$B19)*1,0)</f>
        <v>250</v>
      </c>
      <c r="G43">
        <f ca="1">IF('Standing Assumptions'!$B19&gt;F$35,'Standing Assumptions'!$C19/'Standing Assumptions'!$B19,0)+IF('Standing Assumptions'!$B$7="yes",(1+'Standing Assumptions'!$B$5),1)*IFERROR(OFFSET('Profit &amp; Loss'!F19,,-'Standing Assumptions'!$B19)*1,0)</f>
        <v>250</v>
      </c>
      <c r="H43">
        <f ca="1">IF('Standing Assumptions'!$B19&gt;G$35,'Standing Assumptions'!$C19/'Standing Assumptions'!$B19,0)+IF('Standing Assumptions'!$B$7="yes",(1+'Standing Assumptions'!$B$5),1)*IFERROR(OFFSET('Profit &amp; Loss'!G19,,-'Standing Assumptions'!$B19)*1,0)</f>
        <v>250</v>
      </c>
      <c r="I43">
        <f ca="1">IF('Standing Assumptions'!$B19&gt;H$35,'Standing Assumptions'!$C19/'Standing Assumptions'!$B19,0)+IF('Standing Assumptions'!$B$7="yes",(1+'Standing Assumptions'!$B$5),1)*IFERROR(OFFSET('Profit &amp; Loss'!H19,,-'Standing Assumptions'!$B19)*1,0)</f>
        <v>250</v>
      </c>
      <c r="J43">
        <f ca="1">IF('Standing Assumptions'!$B19&gt;I$35,'Standing Assumptions'!$C19/'Standing Assumptions'!$B19,0)+IF('Standing Assumptions'!$B$7="yes",(1+'Standing Assumptions'!$B$5),1)*IFERROR(OFFSET('Profit &amp; Loss'!I19,,-'Standing Assumptions'!$B19)*1,0)</f>
        <v>250</v>
      </c>
      <c r="K43">
        <f ca="1">IF('Standing Assumptions'!$B19&gt;J$35,'Standing Assumptions'!$C19/'Standing Assumptions'!$B19,0)+IF('Standing Assumptions'!$B$7="yes",(1+'Standing Assumptions'!$B$5),1)*IFERROR(OFFSET('Profit &amp; Loss'!J19,,-'Standing Assumptions'!$B19)*1,0)</f>
        <v>250</v>
      </c>
      <c r="L43">
        <f ca="1">IF('Standing Assumptions'!$B19&gt;K$35,'Standing Assumptions'!$C19/'Standing Assumptions'!$B19,0)+IF('Standing Assumptions'!$B$7="yes",(1+'Standing Assumptions'!$B$5),1)*IFERROR(OFFSET('Profit &amp; Loss'!K19,,-'Standing Assumptions'!$B19)*1,0)</f>
        <v>250</v>
      </c>
      <c r="M43">
        <f ca="1">IF('Standing Assumptions'!$B19&gt;L$35,'Standing Assumptions'!$C19/'Standing Assumptions'!$B19,0)+IF('Standing Assumptions'!$B$7="yes",(1+'Standing Assumptions'!$B$5),1)*IFERROR(OFFSET('Profit &amp; Loss'!L19,,-'Standing Assumptions'!$B19)*1,0)</f>
        <v>250</v>
      </c>
      <c r="N43">
        <f ca="1">IF('Standing Assumptions'!$B19&gt;M$35,'Standing Assumptions'!$C19/'Standing Assumptions'!$B19,0)+IF('Standing Assumptions'!$B$7="yes",(1+'Standing Assumptions'!$B$5),1)*IFERROR(OFFSET('Profit &amp; Loss'!M19,,-'Standing Assumptions'!$B19)*1,0)</f>
        <v>250</v>
      </c>
    </row>
    <row r="44" spans="1:14" x14ac:dyDescent="0.25">
      <c r="B44" t="str">
        <f t="shared" si="5"/>
        <v>Consultants</v>
      </c>
      <c r="C44">
        <f ca="1">IF('Standing Assumptions'!$B20&gt;C$35,'Standing Assumptions'!$C20/'Standing Assumptions'!$B20,'Standing Assumptions'!$C20)+IF('Standing Assumptions'!$B$7="yes",(1+'Standing Assumptions'!$B$5),1)*IFERROR(OFFSET('Profit &amp; Loss'!B20,,-'Standing Assumptions'!$B20)*1,0)</f>
        <v>1200</v>
      </c>
      <c r="D44">
        <f ca="1">IF('Standing Assumptions'!$B20&gt;C$35,'Standing Assumptions'!$C20/'Standing Assumptions'!$B20,0)+IF('Standing Assumptions'!$B$7="yes",(1+'Standing Assumptions'!$B$5),1)*IFERROR(OFFSET('Profit &amp; Loss'!C20,,-'Standing Assumptions'!$B20)*1,0)</f>
        <v>0</v>
      </c>
      <c r="E44">
        <f ca="1">IF('Standing Assumptions'!$B20&gt;D$35,'Standing Assumptions'!$C20/'Standing Assumptions'!$B20,0)+IF('Standing Assumptions'!$B$7="yes",(1+'Standing Assumptions'!$B$5),1)*IFERROR(OFFSET('Profit &amp; Loss'!D20,,-'Standing Assumptions'!$B20)*1,0)</f>
        <v>0</v>
      </c>
      <c r="F44">
        <f ca="1">IF('Standing Assumptions'!$B20&gt;E$35,'Standing Assumptions'!$C20/'Standing Assumptions'!$B20,0)+IF('Standing Assumptions'!$B$7="yes",(1+'Standing Assumptions'!$B$5),1)*IFERROR(OFFSET('Profit &amp; Loss'!E20,,-'Standing Assumptions'!$B20)*1,0)</f>
        <v>0</v>
      </c>
      <c r="G44">
        <f ca="1">IF('Standing Assumptions'!$B20&gt;F$35,'Standing Assumptions'!$C20/'Standing Assumptions'!$B20,0)+IF('Standing Assumptions'!$B$7="yes",(1+'Standing Assumptions'!$B$5),1)*IFERROR(OFFSET('Profit &amp; Loss'!F20,,-'Standing Assumptions'!$B20)*1,0)</f>
        <v>0</v>
      </c>
      <c r="H44">
        <f ca="1">IF('Standing Assumptions'!$B20&gt;G$35,'Standing Assumptions'!$C20/'Standing Assumptions'!$B20,0)+IF('Standing Assumptions'!$B$7="yes",(1+'Standing Assumptions'!$B$5),1)*IFERROR(OFFSET('Profit &amp; Loss'!G20,,-'Standing Assumptions'!$B20)*1,0)</f>
        <v>0</v>
      </c>
      <c r="I44">
        <f ca="1">IF('Standing Assumptions'!$B20&gt;H$35,'Standing Assumptions'!$C20/'Standing Assumptions'!$B20,0)+IF('Standing Assumptions'!$B$7="yes",(1+'Standing Assumptions'!$B$5),1)*IFERROR(OFFSET('Profit &amp; Loss'!H20,,-'Standing Assumptions'!$B20)*1,0)</f>
        <v>0</v>
      </c>
      <c r="J44">
        <f ca="1">IF('Standing Assumptions'!$B20&gt;I$35,'Standing Assumptions'!$C20/'Standing Assumptions'!$B20,0)+IF('Standing Assumptions'!$B$7="yes",(1+'Standing Assumptions'!$B$5),1)*IFERROR(OFFSET('Profit &amp; Loss'!I20,,-'Standing Assumptions'!$B20)*1,0)</f>
        <v>0</v>
      </c>
      <c r="K44">
        <f ca="1">IF('Standing Assumptions'!$B20&gt;J$35,'Standing Assumptions'!$C20/'Standing Assumptions'!$B20,0)+IF('Standing Assumptions'!$B$7="yes",(1+'Standing Assumptions'!$B$5),1)*IFERROR(OFFSET('Profit &amp; Loss'!J20,,-'Standing Assumptions'!$B20)*1,0)</f>
        <v>0</v>
      </c>
      <c r="L44">
        <f ca="1">IF('Standing Assumptions'!$B20&gt;K$35,'Standing Assumptions'!$C20/'Standing Assumptions'!$B20,0)+IF('Standing Assumptions'!$B$7="yes",(1+'Standing Assumptions'!$B$5),1)*IFERROR(OFFSET('Profit &amp; Loss'!K20,,-'Standing Assumptions'!$B20)*1,0)</f>
        <v>0</v>
      </c>
      <c r="M44">
        <f ca="1">IF('Standing Assumptions'!$B20&gt;L$35,'Standing Assumptions'!$C20/'Standing Assumptions'!$B20,0)+IF('Standing Assumptions'!$B$7="yes",(1+'Standing Assumptions'!$B$5),1)*IFERROR(OFFSET('Profit &amp; Loss'!L20,,-'Standing Assumptions'!$B20)*1,0)</f>
        <v>0</v>
      </c>
      <c r="N44">
        <f ca="1">IF('Standing Assumptions'!$B20&gt;M$35,'Standing Assumptions'!$C20/'Standing Assumptions'!$B20,0)+IF('Standing Assumptions'!$B$7="yes",(1+'Standing Assumptions'!$B$5),1)*IFERROR(OFFSET('Profit &amp; Loss'!M20,,-'Standing Assumptions'!$B20)*1,0)</f>
        <v>0</v>
      </c>
    </row>
    <row r="45" spans="1:14" x14ac:dyDescent="0.25">
      <c r="B45" t="str">
        <f t="shared" si="5"/>
        <v>Legal &amp; Professional</v>
      </c>
      <c r="C45">
        <f ca="1">IF('Standing Assumptions'!$B21&gt;C$35,'Standing Assumptions'!$C21/'Standing Assumptions'!$B21,'Standing Assumptions'!$C21)+IF('Standing Assumptions'!$B$7="yes",(1+'Standing Assumptions'!$B$5),1)*IFERROR(OFFSET('Profit &amp; Loss'!B21,,-'Standing Assumptions'!$B21)*1,0)</f>
        <v>0</v>
      </c>
      <c r="D45">
        <f ca="1">IF('Standing Assumptions'!$B21&gt;C$35,'Standing Assumptions'!$C21/'Standing Assumptions'!$B21,0)+IF('Standing Assumptions'!$B$7="yes",(1+'Standing Assumptions'!$B$5),1)*IFERROR(OFFSET('Profit &amp; Loss'!C21,,-'Standing Assumptions'!$B21)*1,0)</f>
        <v>0</v>
      </c>
      <c r="E45">
        <f ca="1">IF('Standing Assumptions'!$B21&gt;D$35,'Standing Assumptions'!$C21/'Standing Assumptions'!$B21,0)+IF('Standing Assumptions'!$B$7="yes",(1+'Standing Assumptions'!$B$5),1)*IFERROR(OFFSET('Profit &amp; Loss'!D21,,-'Standing Assumptions'!$B21)*1,0)</f>
        <v>3000</v>
      </c>
      <c r="F45">
        <f ca="1">IF('Standing Assumptions'!$B21&gt;E$35,'Standing Assumptions'!$C21/'Standing Assumptions'!$B21,0)+IF('Standing Assumptions'!$B$7="yes",(1+'Standing Assumptions'!$B$5),1)*IFERROR(OFFSET('Profit &amp; Loss'!E21,,-'Standing Assumptions'!$B21)*1,0)</f>
        <v>0</v>
      </c>
      <c r="G45">
        <f ca="1">IF('Standing Assumptions'!$B21&gt;F$35,'Standing Assumptions'!$C21/'Standing Assumptions'!$B21,0)+IF('Standing Assumptions'!$B$7="yes",(1+'Standing Assumptions'!$B$5),1)*IFERROR(OFFSET('Profit &amp; Loss'!F21,,-'Standing Assumptions'!$B21)*1,0)</f>
        <v>0</v>
      </c>
      <c r="H45">
        <f ca="1">IF('Standing Assumptions'!$B21&gt;G$35,'Standing Assumptions'!$C21/'Standing Assumptions'!$B21,0)+IF('Standing Assumptions'!$B$7="yes",(1+'Standing Assumptions'!$B$5),1)*IFERROR(OFFSET('Profit &amp; Loss'!G21,,-'Standing Assumptions'!$B21)*1,0)</f>
        <v>0</v>
      </c>
      <c r="I45">
        <f ca="1">IF('Standing Assumptions'!$B21&gt;H$35,'Standing Assumptions'!$C21/'Standing Assumptions'!$B21,0)+IF('Standing Assumptions'!$B$7="yes",(1+'Standing Assumptions'!$B$5),1)*IFERROR(OFFSET('Profit &amp; Loss'!H21,,-'Standing Assumptions'!$B21)*1,0)</f>
        <v>0</v>
      </c>
      <c r="J45">
        <f ca="1">IF('Standing Assumptions'!$B21&gt;I$35,'Standing Assumptions'!$C21/'Standing Assumptions'!$B21,0)+IF('Standing Assumptions'!$B$7="yes",(1+'Standing Assumptions'!$B$5),1)*IFERROR(OFFSET('Profit &amp; Loss'!I21,,-'Standing Assumptions'!$B21)*1,0)</f>
        <v>0</v>
      </c>
      <c r="K45">
        <f ca="1">IF('Standing Assumptions'!$B21&gt;J$35,'Standing Assumptions'!$C21/'Standing Assumptions'!$B21,0)+IF('Standing Assumptions'!$B$7="yes",(1+'Standing Assumptions'!$B$5),1)*IFERROR(OFFSET('Profit &amp; Loss'!J21,,-'Standing Assumptions'!$B21)*1,0)</f>
        <v>0</v>
      </c>
      <c r="L45">
        <f ca="1">IF('Standing Assumptions'!$B21&gt;K$35,'Standing Assumptions'!$C21/'Standing Assumptions'!$B21,0)+IF('Standing Assumptions'!$B$7="yes",(1+'Standing Assumptions'!$B$5),1)*IFERROR(OFFSET('Profit &amp; Loss'!K21,,-'Standing Assumptions'!$B21)*1,0)</f>
        <v>0</v>
      </c>
      <c r="M45">
        <f ca="1">IF('Standing Assumptions'!$B21&gt;L$35,'Standing Assumptions'!$C21/'Standing Assumptions'!$B21,0)+IF('Standing Assumptions'!$B$7="yes",(1+'Standing Assumptions'!$B$5),1)*IFERROR(OFFSET('Profit &amp; Loss'!L21,,-'Standing Assumptions'!$B21)*1,0)</f>
        <v>0</v>
      </c>
      <c r="N45">
        <f ca="1">IF('Standing Assumptions'!$B21&gt;M$35,'Standing Assumptions'!$C21/'Standing Assumptions'!$B21,0)+IF('Standing Assumptions'!$B$7="yes",(1+'Standing Assumptions'!$B$5),1)*IFERROR(OFFSET('Profit &amp; Loss'!M21,,-'Standing Assumptions'!$B21)*1,0)</f>
        <v>0</v>
      </c>
    </row>
    <row r="46" spans="1:14" x14ac:dyDescent="0.25">
      <c r="B46" t="str">
        <f t="shared" si="5"/>
        <v>Sales &amp; Marketing</v>
      </c>
      <c r="C46">
        <f ca="1">IF('Standing Assumptions'!$B22&gt;C$35,'Standing Assumptions'!$C22/'Standing Assumptions'!$B22,'Standing Assumptions'!$C22)+IF('Standing Assumptions'!$B$7="yes",(1+'Standing Assumptions'!$B$5),1)*IFERROR(OFFSET('Profit &amp; Loss'!B22,,-'Standing Assumptions'!$B22)*1,0)</f>
        <v>100</v>
      </c>
      <c r="D46">
        <f ca="1">IF('Standing Assumptions'!$B22&gt;C$35,'Standing Assumptions'!$C22/'Standing Assumptions'!$B22,0)+IF('Standing Assumptions'!$B$7="yes",(1+'Standing Assumptions'!$B$5),1)*IFERROR(OFFSET('Profit &amp; Loss'!C22,,-'Standing Assumptions'!$B22)*1,0)</f>
        <v>2000</v>
      </c>
      <c r="E46">
        <f ca="1">IF('Standing Assumptions'!$B22&gt;D$35,'Standing Assumptions'!$C22/'Standing Assumptions'!$B22,0)+IF('Standing Assumptions'!$B$7="yes",(1+'Standing Assumptions'!$B$5),1)*IFERROR(OFFSET('Profit &amp; Loss'!D22,,-'Standing Assumptions'!$B22)*1,0)</f>
        <v>2000</v>
      </c>
      <c r="F46">
        <f ca="1">IF('Standing Assumptions'!$B22&gt;E$35,'Standing Assumptions'!$C22/'Standing Assumptions'!$B22,0)+IF('Standing Assumptions'!$B$7="yes",(1+'Standing Assumptions'!$B$5),1)*IFERROR(OFFSET('Profit &amp; Loss'!E22,,-'Standing Assumptions'!$B22)*1,0)</f>
        <v>2000</v>
      </c>
      <c r="G46">
        <f ca="1">IF('Standing Assumptions'!$B22&gt;F$35,'Standing Assumptions'!$C22/'Standing Assumptions'!$B22,0)+IF('Standing Assumptions'!$B$7="yes",(1+'Standing Assumptions'!$B$5),1)*IFERROR(OFFSET('Profit &amp; Loss'!F22,,-'Standing Assumptions'!$B22)*1,0)</f>
        <v>2000</v>
      </c>
      <c r="H46">
        <f ca="1">IF('Standing Assumptions'!$B22&gt;G$35,'Standing Assumptions'!$C22/'Standing Assumptions'!$B22,0)+IF('Standing Assumptions'!$B$7="yes",(1+'Standing Assumptions'!$B$5),1)*IFERROR(OFFSET('Profit &amp; Loss'!G22,,-'Standing Assumptions'!$B22)*1,0)</f>
        <v>2000</v>
      </c>
      <c r="I46">
        <f ca="1">IF('Standing Assumptions'!$B22&gt;H$35,'Standing Assumptions'!$C22/'Standing Assumptions'!$B22,0)+IF('Standing Assumptions'!$B$7="yes",(1+'Standing Assumptions'!$B$5),1)*IFERROR(OFFSET('Profit &amp; Loss'!H22,,-'Standing Assumptions'!$B22)*1,0)</f>
        <v>2000</v>
      </c>
      <c r="J46">
        <f ca="1">IF('Standing Assumptions'!$B22&gt;I$35,'Standing Assumptions'!$C22/'Standing Assumptions'!$B22,0)+IF('Standing Assumptions'!$B$7="yes",(1+'Standing Assumptions'!$B$5),1)*IFERROR(OFFSET('Profit &amp; Loss'!I22,,-'Standing Assumptions'!$B22)*1,0)</f>
        <v>2000</v>
      </c>
      <c r="K46">
        <f ca="1">IF('Standing Assumptions'!$B22&gt;J$35,'Standing Assumptions'!$C22/'Standing Assumptions'!$B22,0)+IF('Standing Assumptions'!$B$7="yes",(1+'Standing Assumptions'!$B$5),1)*IFERROR(OFFSET('Profit &amp; Loss'!J22,,-'Standing Assumptions'!$B22)*1,0)</f>
        <v>2000</v>
      </c>
      <c r="L46">
        <f ca="1">IF('Standing Assumptions'!$B22&gt;K$35,'Standing Assumptions'!$C22/'Standing Assumptions'!$B22,0)+IF('Standing Assumptions'!$B$7="yes",(1+'Standing Assumptions'!$B$5),1)*IFERROR(OFFSET('Profit &amp; Loss'!K22,,-'Standing Assumptions'!$B22)*1,0)</f>
        <v>2000</v>
      </c>
      <c r="M46">
        <f ca="1">IF('Standing Assumptions'!$B22&gt;L$35,'Standing Assumptions'!$C22/'Standing Assumptions'!$B22,0)+IF('Standing Assumptions'!$B$7="yes",(1+'Standing Assumptions'!$B$5),1)*IFERROR(OFFSET('Profit &amp; Loss'!L22,,-'Standing Assumptions'!$B22)*1,0)</f>
        <v>2000</v>
      </c>
      <c r="N46">
        <f ca="1">IF('Standing Assumptions'!$B22&gt;M$35,'Standing Assumptions'!$C22/'Standing Assumptions'!$B22,0)+IF('Standing Assumptions'!$B$7="yes",(1+'Standing Assumptions'!$B$5),1)*IFERROR(OFFSET('Profit &amp; Loss'!M22,,-'Standing Assumptions'!$B22)*1,0)</f>
        <v>2000</v>
      </c>
    </row>
    <row r="47" spans="1:14" x14ac:dyDescent="0.25">
      <c r="B47" t="str">
        <f t="shared" si="5"/>
        <v>Print &amp; Postage</v>
      </c>
      <c r="C47">
        <f ca="1">IF('Standing Assumptions'!$B23&gt;C$35,'Standing Assumptions'!$C23/'Standing Assumptions'!$B23,'Standing Assumptions'!$C23)+IF('Standing Assumptions'!$B$7="yes",(1+'Standing Assumptions'!$B$5),1)*IFERROR(OFFSET('Profit &amp; Loss'!B23,,-'Standing Assumptions'!$B23)*1,0)</f>
        <v>0</v>
      </c>
      <c r="D47">
        <f ca="1">IF('Standing Assumptions'!$B23&gt;C$35,'Standing Assumptions'!$C23/'Standing Assumptions'!$B23,0)+IF('Standing Assumptions'!$B$7="yes",(1+'Standing Assumptions'!$B$5),1)*IFERROR(OFFSET('Profit &amp; Loss'!C23,,-'Standing Assumptions'!$B23)*1,0)</f>
        <v>0</v>
      </c>
      <c r="E47">
        <f ca="1">IF('Standing Assumptions'!$B23&gt;D$35,'Standing Assumptions'!$C23/'Standing Assumptions'!$B23,0)+IF('Standing Assumptions'!$B$7="yes",(1+'Standing Assumptions'!$B$5),1)*IFERROR(OFFSET('Profit &amp; Loss'!D23,,-'Standing Assumptions'!$B23)*1,0)</f>
        <v>0</v>
      </c>
      <c r="F47">
        <f ca="1">IF('Standing Assumptions'!$B23&gt;E$35,'Standing Assumptions'!$C23/'Standing Assumptions'!$B23,0)+IF('Standing Assumptions'!$B$7="yes",(1+'Standing Assumptions'!$B$5),1)*IFERROR(OFFSET('Profit &amp; Loss'!E23,,-'Standing Assumptions'!$B23)*1,0)</f>
        <v>0</v>
      </c>
      <c r="G47">
        <f ca="1">IF('Standing Assumptions'!$B23&gt;F$35,'Standing Assumptions'!$C23/'Standing Assumptions'!$B23,0)+IF('Standing Assumptions'!$B$7="yes",(1+'Standing Assumptions'!$B$5),1)*IFERROR(OFFSET('Profit &amp; Loss'!F23,,-'Standing Assumptions'!$B23)*1,0)</f>
        <v>0</v>
      </c>
      <c r="H47">
        <f ca="1">IF('Standing Assumptions'!$B23&gt;G$35,'Standing Assumptions'!$C23/'Standing Assumptions'!$B23,0)+IF('Standing Assumptions'!$B$7="yes",(1+'Standing Assumptions'!$B$5),1)*IFERROR(OFFSET('Profit &amp; Loss'!G23,,-'Standing Assumptions'!$B23)*1,0)</f>
        <v>0</v>
      </c>
      <c r="I47">
        <f ca="1">IF('Standing Assumptions'!$B23&gt;H$35,'Standing Assumptions'!$C23/'Standing Assumptions'!$B23,0)+IF('Standing Assumptions'!$B$7="yes",(1+'Standing Assumptions'!$B$5),1)*IFERROR(OFFSET('Profit &amp; Loss'!H23,,-'Standing Assumptions'!$B23)*1,0)</f>
        <v>0</v>
      </c>
      <c r="J47">
        <f ca="1">IF('Standing Assumptions'!$B23&gt;I$35,'Standing Assumptions'!$C23/'Standing Assumptions'!$B23,0)+IF('Standing Assumptions'!$B$7="yes",(1+'Standing Assumptions'!$B$5),1)*IFERROR(OFFSET('Profit &amp; Loss'!I23,,-'Standing Assumptions'!$B23)*1,0)</f>
        <v>0</v>
      </c>
      <c r="K47">
        <f ca="1">IF('Standing Assumptions'!$B23&gt;J$35,'Standing Assumptions'!$C23/'Standing Assumptions'!$B23,0)+IF('Standing Assumptions'!$B$7="yes",(1+'Standing Assumptions'!$B$5),1)*IFERROR(OFFSET('Profit &amp; Loss'!J23,,-'Standing Assumptions'!$B23)*1,0)</f>
        <v>0</v>
      </c>
      <c r="L47">
        <f ca="1">IF('Standing Assumptions'!$B23&gt;K$35,'Standing Assumptions'!$C23/'Standing Assumptions'!$B23,0)+IF('Standing Assumptions'!$B$7="yes",(1+'Standing Assumptions'!$B$5),1)*IFERROR(OFFSET('Profit &amp; Loss'!K23,,-'Standing Assumptions'!$B23)*1,0)</f>
        <v>0</v>
      </c>
      <c r="M47">
        <f ca="1">IF('Standing Assumptions'!$B23&gt;L$35,'Standing Assumptions'!$C23/'Standing Assumptions'!$B23,0)+IF('Standing Assumptions'!$B$7="yes",(1+'Standing Assumptions'!$B$5),1)*IFERROR(OFFSET('Profit &amp; Loss'!L23,,-'Standing Assumptions'!$B23)*1,0)</f>
        <v>0</v>
      </c>
      <c r="N47">
        <f ca="1">IF('Standing Assumptions'!$B23&gt;M$35,'Standing Assumptions'!$C23/'Standing Assumptions'!$B23,0)+IF('Standing Assumptions'!$B$7="yes",(1+'Standing Assumptions'!$B$5),1)*IFERROR(OFFSET('Profit &amp; Loss'!M23,,-'Standing Assumptions'!$B23)*1,0)</f>
        <v>0</v>
      </c>
    </row>
    <row r="48" spans="1:14" x14ac:dyDescent="0.25">
      <c r="B48" t="str">
        <f t="shared" si="5"/>
        <v>Bank Charges</v>
      </c>
      <c r="C48">
        <f ca="1">IF('Standing Assumptions'!$B24&gt;C$35,'Standing Assumptions'!$C24/'Standing Assumptions'!$B24,'Standing Assumptions'!$C24)+IF('Standing Assumptions'!$B$7="yes",(1+'Standing Assumptions'!$B$5),1)*IFERROR(OFFSET('Profit &amp; Loss'!B24,,-'Standing Assumptions'!$B24)*1,0)</f>
        <v>10</v>
      </c>
      <c r="D48">
        <f ca="1">IF('Standing Assumptions'!$B24&gt;C$35,'Standing Assumptions'!$C24/'Standing Assumptions'!$B24,0)+IF('Standing Assumptions'!$B$7="yes",(1+'Standing Assumptions'!$B$5),1)*IFERROR(OFFSET('Profit &amp; Loss'!C24,,-'Standing Assumptions'!$B24)*1,0)</f>
        <v>10</v>
      </c>
      <c r="E48">
        <f ca="1">IF('Standing Assumptions'!$B24&gt;D$35,'Standing Assumptions'!$C24/'Standing Assumptions'!$B24,0)+IF('Standing Assumptions'!$B$7="yes",(1+'Standing Assumptions'!$B$5),1)*IFERROR(OFFSET('Profit &amp; Loss'!D24,,-'Standing Assumptions'!$B24)*1,0)</f>
        <v>10</v>
      </c>
      <c r="F48">
        <f ca="1">IF('Standing Assumptions'!$B24&gt;E$35,'Standing Assumptions'!$C24/'Standing Assumptions'!$B24,0)+IF('Standing Assumptions'!$B$7="yes",(1+'Standing Assumptions'!$B$5),1)*IFERROR(OFFSET('Profit &amp; Loss'!E24,,-'Standing Assumptions'!$B24)*1,0)</f>
        <v>10</v>
      </c>
      <c r="G48">
        <f ca="1">IF('Standing Assumptions'!$B24&gt;F$35,'Standing Assumptions'!$C24/'Standing Assumptions'!$B24,0)+IF('Standing Assumptions'!$B$7="yes",(1+'Standing Assumptions'!$B$5),1)*IFERROR(OFFSET('Profit &amp; Loss'!F24,,-'Standing Assumptions'!$B24)*1,0)</f>
        <v>10</v>
      </c>
      <c r="H48">
        <f ca="1">IF('Standing Assumptions'!$B24&gt;G$35,'Standing Assumptions'!$C24/'Standing Assumptions'!$B24,0)+IF('Standing Assumptions'!$B$7="yes",(1+'Standing Assumptions'!$B$5),1)*IFERROR(OFFSET('Profit &amp; Loss'!G24,,-'Standing Assumptions'!$B24)*1,0)</f>
        <v>10</v>
      </c>
      <c r="I48">
        <f ca="1">IF('Standing Assumptions'!$B24&gt;H$35,'Standing Assumptions'!$C24/'Standing Assumptions'!$B24,0)+IF('Standing Assumptions'!$B$7="yes",(1+'Standing Assumptions'!$B$5),1)*IFERROR(OFFSET('Profit &amp; Loss'!H24,,-'Standing Assumptions'!$B24)*1,0)</f>
        <v>10</v>
      </c>
      <c r="J48">
        <f ca="1">IF('Standing Assumptions'!$B24&gt;I$35,'Standing Assumptions'!$C24/'Standing Assumptions'!$B24,0)+IF('Standing Assumptions'!$B$7="yes",(1+'Standing Assumptions'!$B$5),1)*IFERROR(OFFSET('Profit &amp; Loss'!I24,,-'Standing Assumptions'!$B24)*1,0)</f>
        <v>10</v>
      </c>
      <c r="K48">
        <f ca="1">IF('Standing Assumptions'!$B24&gt;J$35,'Standing Assumptions'!$C24/'Standing Assumptions'!$B24,0)+IF('Standing Assumptions'!$B$7="yes",(1+'Standing Assumptions'!$B$5),1)*IFERROR(OFFSET('Profit &amp; Loss'!J24,,-'Standing Assumptions'!$B24)*1,0)</f>
        <v>10</v>
      </c>
      <c r="L48">
        <f ca="1">IF('Standing Assumptions'!$B24&gt;K$35,'Standing Assumptions'!$C24/'Standing Assumptions'!$B24,0)+IF('Standing Assumptions'!$B$7="yes",(1+'Standing Assumptions'!$B$5),1)*IFERROR(OFFSET('Profit &amp; Loss'!K24,,-'Standing Assumptions'!$B24)*1,0)</f>
        <v>10</v>
      </c>
      <c r="M48">
        <f ca="1">IF('Standing Assumptions'!$B24&gt;L$35,'Standing Assumptions'!$C24/'Standing Assumptions'!$B24,0)+IF('Standing Assumptions'!$B$7="yes",(1+'Standing Assumptions'!$B$5),1)*IFERROR(OFFSET('Profit &amp; Loss'!L24,,-'Standing Assumptions'!$B24)*1,0)</f>
        <v>10</v>
      </c>
      <c r="N48">
        <f ca="1">IF('Standing Assumptions'!$B24&gt;M$35,'Standing Assumptions'!$C24/'Standing Assumptions'!$B24,0)+IF('Standing Assumptions'!$B$7="yes",(1+'Standing Assumptions'!$B$5),1)*IFERROR(OFFSET('Profit &amp; Loss'!M24,,-'Standing Assumptions'!$B24)*1,0)</f>
        <v>10</v>
      </c>
    </row>
    <row r="49" spans="2:14" x14ac:dyDescent="0.25">
      <c r="B49" t="str">
        <f t="shared" si="5"/>
        <v>Other</v>
      </c>
      <c r="C49">
        <f ca="1">IF('Standing Assumptions'!$B25&gt;C$35,'Standing Assumptions'!$C25/'Standing Assumptions'!$B25,'Standing Assumptions'!$C25)+IF('Standing Assumptions'!$B$7="yes",(1+'Standing Assumptions'!$B$5),1)*IFERROR(OFFSET('Profit &amp; Loss'!B25,,-'Standing Assumptions'!$B25)*1,0)</f>
        <v>0</v>
      </c>
      <c r="D49">
        <f ca="1">IF('Standing Assumptions'!$B25&gt;C$35,'Standing Assumptions'!$C25/'Standing Assumptions'!$B25,0)+IF('Standing Assumptions'!$B$7="yes",(1+'Standing Assumptions'!$B$5),1)*IFERROR(OFFSET('Profit &amp; Loss'!C25,,-'Standing Assumptions'!$B25)*1,0)</f>
        <v>0</v>
      </c>
      <c r="E49">
        <f ca="1">IF('Standing Assumptions'!$B25&gt;D$35,'Standing Assumptions'!$C25/'Standing Assumptions'!$B25,0)+IF('Standing Assumptions'!$B$7="yes",(1+'Standing Assumptions'!$B$5),1)*IFERROR(OFFSET('Profit &amp; Loss'!D25,,-'Standing Assumptions'!$B25)*1,0)</f>
        <v>0</v>
      </c>
      <c r="F49">
        <f ca="1">IF('Standing Assumptions'!$B25&gt;E$35,'Standing Assumptions'!$C25/'Standing Assumptions'!$B25,0)+IF('Standing Assumptions'!$B$7="yes",(1+'Standing Assumptions'!$B$5),1)*IFERROR(OFFSET('Profit &amp; Loss'!E25,,-'Standing Assumptions'!$B25)*1,0)</f>
        <v>0</v>
      </c>
      <c r="G49">
        <f ca="1">IF('Standing Assumptions'!$B25&gt;F$35,'Standing Assumptions'!$C25/'Standing Assumptions'!$B25,0)+IF('Standing Assumptions'!$B$7="yes",(1+'Standing Assumptions'!$B$5),1)*IFERROR(OFFSET('Profit &amp; Loss'!F25,,-'Standing Assumptions'!$B25)*1,0)</f>
        <v>0</v>
      </c>
      <c r="H49">
        <f ca="1">IF('Standing Assumptions'!$B25&gt;G$35,'Standing Assumptions'!$C25/'Standing Assumptions'!$B25,0)+IF('Standing Assumptions'!$B$7="yes",(1+'Standing Assumptions'!$B$5),1)*IFERROR(OFFSET('Profit &amp; Loss'!G25,,-'Standing Assumptions'!$B25)*1,0)</f>
        <v>0</v>
      </c>
      <c r="I49">
        <f ca="1">IF('Standing Assumptions'!$B25&gt;H$35,'Standing Assumptions'!$C25/'Standing Assumptions'!$B25,0)+IF('Standing Assumptions'!$B$7="yes",(1+'Standing Assumptions'!$B$5),1)*IFERROR(OFFSET('Profit &amp; Loss'!H25,,-'Standing Assumptions'!$B25)*1,0)</f>
        <v>0</v>
      </c>
      <c r="J49">
        <f ca="1">IF('Standing Assumptions'!$B25&gt;I$35,'Standing Assumptions'!$C25/'Standing Assumptions'!$B25,0)+IF('Standing Assumptions'!$B$7="yes",(1+'Standing Assumptions'!$B$5),1)*IFERROR(OFFSET('Profit &amp; Loss'!I25,,-'Standing Assumptions'!$B25)*1,0)</f>
        <v>0</v>
      </c>
      <c r="K49">
        <f ca="1">IF('Standing Assumptions'!$B25&gt;J$35,'Standing Assumptions'!$C25/'Standing Assumptions'!$B25,0)+IF('Standing Assumptions'!$B$7="yes",(1+'Standing Assumptions'!$B$5),1)*IFERROR(OFFSET('Profit &amp; Loss'!J25,,-'Standing Assumptions'!$B25)*1,0)</f>
        <v>0</v>
      </c>
      <c r="L49">
        <f ca="1">IF('Standing Assumptions'!$B25&gt;K$35,'Standing Assumptions'!$C25/'Standing Assumptions'!$B25,0)+IF('Standing Assumptions'!$B$7="yes",(1+'Standing Assumptions'!$B$5),1)*IFERROR(OFFSET('Profit &amp; Loss'!K25,,-'Standing Assumptions'!$B25)*1,0)</f>
        <v>0</v>
      </c>
      <c r="M49">
        <f ca="1">IF('Standing Assumptions'!$B25&gt;L$35,'Standing Assumptions'!$C25/'Standing Assumptions'!$B25,0)+IF('Standing Assumptions'!$B$7="yes",(1+'Standing Assumptions'!$B$5),1)*IFERROR(OFFSET('Profit &amp; Loss'!L25,,-'Standing Assumptions'!$B25)*1,0)</f>
        <v>0</v>
      </c>
      <c r="N49">
        <f ca="1">IF('Standing Assumptions'!$B25&gt;M$35,'Standing Assumptions'!$C25/'Standing Assumptions'!$B25,0)+IF('Standing Assumptions'!$B$7="yes",(1+'Standing Assumptions'!$B$5),1)*IFERROR(OFFSET('Profit &amp; Loss'!M25,,-'Standing Assumptions'!$B25)*1,0)</f>
        <v>0</v>
      </c>
    </row>
  </sheetData>
  <mergeCells count="1">
    <mergeCell ref="B29:B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Profit &amp; Loss</vt:lpstr>
      <vt:lpstr>Cashflow</vt:lpstr>
      <vt:lpstr>Standing Assumptions</vt:lpstr>
      <vt:lpstr>Workings</vt:lpstr>
    </vt:vector>
  </TitlesOfParts>
  <Company>Young Enterprise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Molsom</dc:creator>
  <cp:lastModifiedBy>Ian Cooper</cp:lastModifiedBy>
  <cp:lastPrinted>2005-10-21T08:59:36Z</cp:lastPrinted>
  <dcterms:created xsi:type="dcterms:W3CDTF">2000-10-23T15:26:43Z</dcterms:created>
  <dcterms:modified xsi:type="dcterms:W3CDTF">2020-08-10T12:10:05Z</dcterms:modified>
</cp:coreProperties>
</file>